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showInkAnnotation="0"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J:\Abnehmen\"/>
    </mc:Choice>
  </mc:AlternateContent>
  <xr:revisionPtr revIDLastSave="0" documentId="8_{A7847AFC-C0E6-496A-9194-52D359D4483F}" xr6:coauthVersionLast="46" xr6:coauthVersionMax="46" xr10:uidLastSave="{00000000-0000-0000-0000-000000000000}"/>
  <bookViews>
    <workbookView xWindow="-120" yWindow="-120" windowWidth="19440" windowHeight="15600" firstSheet="2" activeTab="3" xr2:uid="{00000000-000D-0000-FFFF-FFFF00000000}"/>
  </bookViews>
  <sheets>
    <sheet name="KG" sheetId="1" r:id="rId1"/>
    <sheet name="Diagramm" sheetId="2" r:id="rId2"/>
    <sheet name="Mz_20210106" sheetId="18" r:id="rId3"/>
    <sheet name="kval_Basic_20210106" sheetId="29" r:id="rId4"/>
    <sheet name="kcal_Basic_20200106" sheetId="23" r:id="rId5"/>
    <sheet name="Mz_20201230" sheetId="10" r:id="rId6"/>
    <sheet name="kcal_Basic_20201230" sheetId="22" r:id="rId7"/>
    <sheet name="Mz_20201223" sheetId="8" r:id="rId8"/>
    <sheet name="kcal_Basic_20201223" sheetId="24" r:id="rId9"/>
    <sheet name="UW_5" sheetId="7" r:id="rId10"/>
    <sheet name="UW_4" sheetId="6" r:id="rId11"/>
    <sheet name="UW_3" sheetId="5" r:id="rId12"/>
    <sheet name="UW_2" sheetId="4" r:id="rId13"/>
    <sheet name="UW_1" sheetId="3" r:id="rId14"/>
    <sheet name="Mz_Basic" sheetId="26" r:id="rId15"/>
    <sheet name="kval_Basic" sheetId="27" r:id="rId16"/>
    <sheet name="Htab" sheetId="28" r:id="rId17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3" i="29" l="1"/>
  <c r="O82" i="29"/>
  <c r="M82" i="29"/>
  <c r="M83" i="29" s="1"/>
  <c r="K82" i="29"/>
  <c r="I82" i="29"/>
  <c r="G82" i="29"/>
  <c r="E82" i="29"/>
  <c r="B82" i="29"/>
  <c r="O74" i="29"/>
  <c r="M74" i="29"/>
  <c r="K74" i="29"/>
  <c r="I74" i="29"/>
  <c r="I83" i="29" s="1"/>
  <c r="G74" i="29"/>
  <c r="G83" i="29" s="1"/>
  <c r="E74" i="29"/>
  <c r="B74" i="29"/>
  <c r="Q75" i="29" s="1"/>
  <c r="A71" i="29"/>
  <c r="O70" i="29"/>
  <c r="O71" i="29" s="1"/>
  <c r="M70" i="29"/>
  <c r="K70" i="29"/>
  <c r="I70" i="29"/>
  <c r="G70" i="29"/>
  <c r="E70" i="29"/>
  <c r="B70" i="29"/>
  <c r="B71" i="29" s="1"/>
  <c r="O62" i="29"/>
  <c r="M62" i="29"/>
  <c r="K62" i="29"/>
  <c r="I62" i="29"/>
  <c r="G62" i="29"/>
  <c r="E62" i="29"/>
  <c r="E71" i="29" s="1"/>
  <c r="B62" i="29"/>
  <c r="K59" i="29"/>
  <c r="I59" i="29"/>
  <c r="A59" i="29"/>
  <c r="O58" i="29"/>
  <c r="O59" i="29" s="1"/>
  <c r="M58" i="29"/>
  <c r="M59" i="29" s="1"/>
  <c r="K58" i="29"/>
  <c r="I58" i="29"/>
  <c r="G58" i="29"/>
  <c r="G59" i="29" s="1"/>
  <c r="E58" i="29"/>
  <c r="E59" i="29" s="1"/>
  <c r="B58" i="29"/>
  <c r="O50" i="29"/>
  <c r="M50" i="29"/>
  <c r="K50" i="29"/>
  <c r="I50" i="29"/>
  <c r="G50" i="29"/>
  <c r="E50" i="29"/>
  <c r="B50" i="29"/>
  <c r="Q51" i="29" s="1"/>
  <c r="A47" i="29"/>
  <c r="O46" i="29"/>
  <c r="M46" i="29"/>
  <c r="K46" i="29"/>
  <c r="I46" i="29"/>
  <c r="G46" i="29"/>
  <c r="E46" i="29"/>
  <c r="B46" i="29"/>
  <c r="O38" i="29"/>
  <c r="O47" i="29" s="1"/>
  <c r="M38" i="29"/>
  <c r="K38" i="29"/>
  <c r="I38" i="29"/>
  <c r="G38" i="29"/>
  <c r="E38" i="29"/>
  <c r="E47" i="29" s="1"/>
  <c r="B38" i="29"/>
  <c r="G35" i="29"/>
  <c r="A35" i="29"/>
  <c r="O34" i="29"/>
  <c r="M34" i="29"/>
  <c r="K34" i="29"/>
  <c r="I34" i="29"/>
  <c r="I35" i="29" s="1"/>
  <c r="G34" i="29"/>
  <c r="E34" i="29"/>
  <c r="B34" i="29"/>
  <c r="A28" i="29"/>
  <c r="A27" i="29" s="1"/>
  <c r="O26" i="29"/>
  <c r="M26" i="29"/>
  <c r="K26" i="29"/>
  <c r="I26" i="29"/>
  <c r="G26" i="29"/>
  <c r="E26" i="29"/>
  <c r="B26" i="29"/>
  <c r="A23" i="29"/>
  <c r="O22" i="29"/>
  <c r="O23" i="29" s="1"/>
  <c r="M22" i="29"/>
  <c r="M23" i="29" s="1"/>
  <c r="K22" i="29"/>
  <c r="K23" i="29" s="1"/>
  <c r="I22" i="29"/>
  <c r="G22" i="29"/>
  <c r="E22" i="29"/>
  <c r="B22" i="29"/>
  <c r="A16" i="29"/>
  <c r="A15" i="29" s="1"/>
  <c r="O14" i="29"/>
  <c r="M14" i="29"/>
  <c r="K14" i="29"/>
  <c r="I14" i="29"/>
  <c r="I23" i="29" s="1"/>
  <c r="G14" i="29"/>
  <c r="E14" i="29"/>
  <c r="B14" i="29"/>
  <c r="A11" i="29"/>
  <c r="O10" i="29"/>
  <c r="M10" i="29"/>
  <c r="K10" i="29"/>
  <c r="K11" i="29" s="1"/>
  <c r="I10" i="29"/>
  <c r="I11" i="29" s="1"/>
  <c r="G10" i="29"/>
  <c r="G11" i="29" s="1"/>
  <c r="E10" i="29"/>
  <c r="B10" i="29"/>
  <c r="A3" i="29"/>
  <c r="O2" i="29"/>
  <c r="O11" i="29" s="1"/>
  <c r="M2" i="29"/>
  <c r="M11" i="29" s="1"/>
  <c r="K2" i="29"/>
  <c r="I2" i="29"/>
  <c r="G2" i="29"/>
  <c r="E2" i="29"/>
  <c r="B2" i="29"/>
  <c r="G83" i="27"/>
  <c r="E83" i="27"/>
  <c r="A83" i="27"/>
  <c r="O82" i="27"/>
  <c r="O83" i="27" s="1"/>
  <c r="M82" i="27"/>
  <c r="M83" i="27" s="1"/>
  <c r="K82" i="27"/>
  <c r="Q79" i="27" s="1"/>
  <c r="I82" i="27"/>
  <c r="G82" i="27"/>
  <c r="E82" i="27"/>
  <c r="B82" i="27"/>
  <c r="B83" i="27" s="1"/>
  <c r="O74" i="27"/>
  <c r="M74" i="27"/>
  <c r="K74" i="27"/>
  <c r="I74" i="27"/>
  <c r="I83" i="27" s="1"/>
  <c r="G74" i="27"/>
  <c r="Q75" i="27" s="1"/>
  <c r="E74" i="27"/>
  <c r="B74" i="27"/>
  <c r="K71" i="27"/>
  <c r="I71" i="27"/>
  <c r="A71" i="27"/>
  <c r="O70" i="27"/>
  <c r="O71" i="27" s="1"/>
  <c r="M70" i="27"/>
  <c r="K70" i="27"/>
  <c r="I70" i="27"/>
  <c r="G70" i="27"/>
  <c r="G71" i="27" s="1"/>
  <c r="E70" i="27"/>
  <c r="E71" i="27" s="1"/>
  <c r="B70" i="27"/>
  <c r="B71" i="27" s="1"/>
  <c r="O62" i="27"/>
  <c r="M62" i="27"/>
  <c r="M71" i="27" s="1"/>
  <c r="K62" i="27"/>
  <c r="I62" i="27"/>
  <c r="G62" i="27"/>
  <c r="E62" i="27"/>
  <c r="B62" i="27"/>
  <c r="Q63" i="27" s="1"/>
  <c r="O59" i="27"/>
  <c r="M59" i="27"/>
  <c r="B59" i="27"/>
  <c r="A59" i="27"/>
  <c r="O58" i="27"/>
  <c r="M58" i="27"/>
  <c r="K58" i="27"/>
  <c r="K59" i="27" s="1"/>
  <c r="I58" i="27"/>
  <c r="I59" i="27" s="1"/>
  <c r="G58" i="27"/>
  <c r="G59" i="27" s="1"/>
  <c r="E58" i="27"/>
  <c r="E59" i="27" s="1"/>
  <c r="B58" i="27"/>
  <c r="O50" i="27"/>
  <c r="M50" i="27"/>
  <c r="K50" i="27"/>
  <c r="I50" i="27"/>
  <c r="G50" i="27"/>
  <c r="E50" i="27"/>
  <c r="B50" i="27"/>
  <c r="Q51" i="27" s="1"/>
  <c r="G47" i="27"/>
  <c r="E47" i="27"/>
  <c r="A47" i="27"/>
  <c r="O46" i="27"/>
  <c r="O47" i="27" s="1"/>
  <c r="M46" i="27"/>
  <c r="M47" i="27" s="1"/>
  <c r="K46" i="27"/>
  <c r="K47" i="27" s="1"/>
  <c r="I46" i="27"/>
  <c r="I47" i="27" s="1"/>
  <c r="G46" i="27"/>
  <c r="E46" i="27"/>
  <c r="B46" i="27"/>
  <c r="B47" i="27" s="1"/>
  <c r="O38" i="27"/>
  <c r="M38" i="27"/>
  <c r="K38" i="27"/>
  <c r="I38" i="27"/>
  <c r="G38" i="27"/>
  <c r="Q39" i="27" s="1"/>
  <c r="E38" i="27"/>
  <c r="B38" i="27"/>
  <c r="K35" i="27"/>
  <c r="I35" i="27"/>
  <c r="A35" i="27"/>
  <c r="O34" i="27"/>
  <c r="O35" i="27" s="1"/>
  <c r="M34" i="27"/>
  <c r="M35" i="27" s="1"/>
  <c r="K34" i="27"/>
  <c r="I34" i="27"/>
  <c r="G34" i="27"/>
  <c r="G35" i="27" s="1"/>
  <c r="E34" i="27"/>
  <c r="E35" i="27" s="1"/>
  <c r="B34" i="27"/>
  <c r="B35" i="27" s="1"/>
  <c r="O26" i="27"/>
  <c r="M26" i="27"/>
  <c r="K26" i="27"/>
  <c r="I26" i="27"/>
  <c r="G26" i="27"/>
  <c r="E26" i="27"/>
  <c r="B26" i="27"/>
  <c r="Q27" i="27" s="1"/>
  <c r="O23" i="27"/>
  <c r="M23" i="27"/>
  <c r="B23" i="27"/>
  <c r="A23" i="27"/>
  <c r="O22" i="27"/>
  <c r="M22" i="27"/>
  <c r="K22" i="27"/>
  <c r="K23" i="27" s="1"/>
  <c r="I22" i="27"/>
  <c r="I23" i="27" s="1"/>
  <c r="G22" i="27"/>
  <c r="G23" i="27" s="1"/>
  <c r="E22" i="27"/>
  <c r="E23" i="27" s="1"/>
  <c r="B22" i="27"/>
  <c r="A16" i="27"/>
  <c r="A28" i="27" s="1"/>
  <c r="A15" i="27"/>
  <c r="O14" i="27"/>
  <c r="M14" i="27"/>
  <c r="K14" i="27"/>
  <c r="I14" i="27"/>
  <c r="G14" i="27"/>
  <c r="E14" i="27"/>
  <c r="B14" i="27"/>
  <c r="Q15" i="27" s="1"/>
  <c r="A11" i="27"/>
  <c r="O10" i="27"/>
  <c r="O11" i="27" s="1"/>
  <c r="M10" i="27"/>
  <c r="M11" i="27" s="1"/>
  <c r="K10" i="27"/>
  <c r="K11" i="27" s="1"/>
  <c r="I10" i="27"/>
  <c r="I11" i="27" s="1"/>
  <c r="G10" i="27"/>
  <c r="E10" i="27"/>
  <c r="B10" i="27"/>
  <c r="B11" i="27" s="1"/>
  <c r="A3" i="27"/>
  <c r="O2" i="27"/>
  <c r="M2" i="27"/>
  <c r="K2" i="27"/>
  <c r="I2" i="27"/>
  <c r="G2" i="27"/>
  <c r="G11" i="27" s="1"/>
  <c r="E2" i="27"/>
  <c r="Q3" i="27" s="1"/>
  <c r="B2" i="27"/>
  <c r="E40" i="26"/>
  <c r="E35" i="26"/>
  <c r="E30" i="26"/>
  <c r="E25" i="26"/>
  <c r="E20" i="26"/>
  <c r="E15" i="26"/>
  <c r="A13" i="26"/>
  <c r="A11" i="26" s="1"/>
  <c r="E10" i="26"/>
  <c r="A6" i="26"/>
  <c r="E2" i="26"/>
  <c r="K35" i="29" l="1"/>
  <c r="M35" i="29"/>
  <c r="Q27" i="29"/>
  <c r="B35" i="29"/>
  <c r="O35" i="29"/>
  <c r="E35" i="29"/>
  <c r="G47" i="29"/>
  <c r="B47" i="29"/>
  <c r="K47" i="29"/>
  <c r="Q39" i="29"/>
  <c r="M47" i="29"/>
  <c r="I47" i="29"/>
  <c r="B83" i="29"/>
  <c r="O83" i="29"/>
  <c r="E83" i="29"/>
  <c r="K83" i="29"/>
  <c r="Q63" i="29"/>
  <c r="I71" i="29"/>
  <c r="G71" i="29"/>
  <c r="K71" i="29"/>
  <c r="M71" i="29"/>
  <c r="Q55" i="29"/>
  <c r="Q43" i="29"/>
  <c r="Q19" i="29"/>
  <c r="E23" i="29"/>
  <c r="G23" i="29"/>
  <c r="Q15" i="29"/>
  <c r="Q7" i="29"/>
  <c r="B11" i="29"/>
  <c r="Q31" i="29"/>
  <c r="Q67" i="29"/>
  <c r="Q3" i="29"/>
  <c r="B23" i="29"/>
  <c r="A40" i="29"/>
  <c r="B59" i="29"/>
  <c r="E11" i="29"/>
  <c r="Q79" i="29"/>
  <c r="A40" i="27"/>
  <c r="A27" i="27"/>
  <c r="E11" i="27"/>
  <c r="Q31" i="27"/>
  <c r="Q67" i="27"/>
  <c r="A18" i="26"/>
  <c r="K83" i="27"/>
  <c r="Q43" i="27"/>
  <c r="Q19" i="27"/>
  <c r="Q55" i="27"/>
  <c r="Q7" i="27"/>
  <c r="A77" i="23"/>
  <c r="A66" i="23"/>
  <c r="A55" i="23"/>
  <c r="A44" i="23"/>
  <c r="A32" i="23"/>
  <c r="A21" i="23"/>
  <c r="A10" i="23"/>
  <c r="G85" i="24"/>
  <c r="O84" i="24"/>
  <c r="O85" i="24" s="1"/>
  <c r="M84" i="24"/>
  <c r="M85" i="24" s="1"/>
  <c r="K84" i="24"/>
  <c r="K85" i="24" s="1"/>
  <c r="I84" i="24"/>
  <c r="I85" i="24" s="1"/>
  <c r="G84" i="24"/>
  <c r="E84" i="24"/>
  <c r="B84" i="24"/>
  <c r="B85" i="24" s="1"/>
  <c r="O78" i="24"/>
  <c r="M78" i="24"/>
  <c r="K78" i="24"/>
  <c r="I78" i="24"/>
  <c r="G78" i="24"/>
  <c r="E78" i="24"/>
  <c r="B78" i="24"/>
  <c r="O74" i="24"/>
  <c r="O73" i="24"/>
  <c r="M73" i="24"/>
  <c r="K73" i="24"/>
  <c r="K74" i="24" s="1"/>
  <c r="I73" i="24"/>
  <c r="I74" i="24" s="1"/>
  <c r="G73" i="24"/>
  <c r="E73" i="24"/>
  <c r="E74" i="24" s="1"/>
  <c r="B73" i="24"/>
  <c r="B74" i="24" s="1"/>
  <c r="O67" i="24"/>
  <c r="M67" i="24"/>
  <c r="K67" i="24"/>
  <c r="I67" i="24"/>
  <c r="G67" i="24"/>
  <c r="E67" i="24"/>
  <c r="B67" i="24"/>
  <c r="A67" i="24"/>
  <c r="A74" i="24" s="1"/>
  <c r="M63" i="24"/>
  <c r="O62" i="24"/>
  <c r="O63" i="24" s="1"/>
  <c r="M62" i="24"/>
  <c r="K62" i="24"/>
  <c r="K63" i="24" s="1"/>
  <c r="I62" i="24"/>
  <c r="I63" i="24" s="1"/>
  <c r="G62" i="24"/>
  <c r="G63" i="24" s="1"/>
  <c r="E62" i="24"/>
  <c r="E63" i="24" s="1"/>
  <c r="B62" i="24"/>
  <c r="B63" i="24" s="1"/>
  <c r="O56" i="24"/>
  <c r="M56" i="24"/>
  <c r="K56" i="24"/>
  <c r="I56" i="24"/>
  <c r="G56" i="24"/>
  <c r="E56" i="24"/>
  <c r="B56" i="24"/>
  <c r="O51" i="24"/>
  <c r="O52" i="24" s="1"/>
  <c r="M51" i="24"/>
  <c r="M52" i="24" s="1"/>
  <c r="K51" i="24"/>
  <c r="I51" i="24"/>
  <c r="I52" i="24" s="1"/>
  <c r="G51" i="24"/>
  <c r="G52" i="24" s="1"/>
  <c r="E51" i="24"/>
  <c r="E52" i="24" s="1"/>
  <c r="B51" i="24"/>
  <c r="B52" i="24" s="1"/>
  <c r="O45" i="24"/>
  <c r="M45" i="24"/>
  <c r="K45" i="24"/>
  <c r="I45" i="24"/>
  <c r="G45" i="24"/>
  <c r="E45" i="24"/>
  <c r="B45" i="24"/>
  <c r="E41" i="24"/>
  <c r="O40" i="24"/>
  <c r="O41" i="24" s="1"/>
  <c r="M40" i="24"/>
  <c r="M41" i="24" s="1"/>
  <c r="K40" i="24"/>
  <c r="K41" i="24" s="1"/>
  <c r="I40" i="24"/>
  <c r="I41" i="24" s="1"/>
  <c r="G40" i="24"/>
  <c r="E40" i="24"/>
  <c r="B40" i="24"/>
  <c r="B41" i="24" s="1"/>
  <c r="O34" i="24"/>
  <c r="M34" i="24"/>
  <c r="K34" i="24"/>
  <c r="I34" i="24"/>
  <c r="G34" i="24"/>
  <c r="E34" i="24"/>
  <c r="B34" i="24"/>
  <c r="A34" i="24"/>
  <c r="A41" i="24" s="1"/>
  <c r="O29" i="24"/>
  <c r="O30" i="24" s="1"/>
  <c r="M29" i="24"/>
  <c r="M30" i="24" s="1"/>
  <c r="K29" i="24"/>
  <c r="K30" i="24" s="1"/>
  <c r="I29" i="24"/>
  <c r="I30" i="24" s="1"/>
  <c r="G29" i="24"/>
  <c r="G30" i="24" s="1"/>
  <c r="E29" i="24"/>
  <c r="E30" i="24" s="1"/>
  <c r="B29" i="24"/>
  <c r="B30" i="24" s="1"/>
  <c r="O23" i="24"/>
  <c r="M23" i="24"/>
  <c r="K23" i="24"/>
  <c r="I23" i="24"/>
  <c r="G23" i="24"/>
  <c r="E23" i="24"/>
  <c r="B23" i="24"/>
  <c r="A22" i="24"/>
  <c r="A33" i="24" s="1"/>
  <c r="Q21" i="24"/>
  <c r="Q22" i="24" s="1"/>
  <c r="A21" i="24" s="1"/>
  <c r="G19" i="24"/>
  <c r="O18" i="24"/>
  <c r="O19" i="24" s="1"/>
  <c r="M18" i="24"/>
  <c r="M19" i="24" s="1"/>
  <c r="K18" i="24"/>
  <c r="K19" i="24" s="1"/>
  <c r="I18" i="24"/>
  <c r="I19" i="24" s="1"/>
  <c r="G18" i="24"/>
  <c r="E18" i="24"/>
  <c r="E19" i="24" s="1"/>
  <c r="B18" i="24"/>
  <c r="B19" i="24" s="1"/>
  <c r="O12" i="24"/>
  <c r="M12" i="24"/>
  <c r="K12" i="24"/>
  <c r="I12" i="24"/>
  <c r="G12" i="24"/>
  <c r="E12" i="24"/>
  <c r="B12" i="24"/>
  <c r="Q10" i="24"/>
  <c r="Q11" i="24" s="1"/>
  <c r="A10" i="24" s="1"/>
  <c r="B7" i="24"/>
  <c r="B6" i="24"/>
  <c r="B5" i="24"/>
  <c r="B4" i="24"/>
  <c r="B3" i="24"/>
  <c r="B2" i="24"/>
  <c r="A56" i="24" s="1"/>
  <c r="A63" i="24" s="1"/>
  <c r="O85" i="23"/>
  <c r="M85" i="23"/>
  <c r="M86" i="23" s="1"/>
  <c r="K85" i="23"/>
  <c r="I85" i="23"/>
  <c r="G85" i="23"/>
  <c r="G86" i="23" s="1"/>
  <c r="E85" i="23"/>
  <c r="B85" i="23"/>
  <c r="O79" i="23"/>
  <c r="M79" i="23"/>
  <c r="K79" i="23"/>
  <c r="I79" i="23"/>
  <c r="G79" i="23"/>
  <c r="E79" i="23"/>
  <c r="B79" i="23"/>
  <c r="O75" i="23"/>
  <c r="O74" i="23"/>
  <c r="M74" i="23"/>
  <c r="K74" i="23"/>
  <c r="I74" i="23"/>
  <c r="G74" i="23"/>
  <c r="G75" i="23" s="1"/>
  <c r="E74" i="23"/>
  <c r="B74" i="23"/>
  <c r="B75" i="23" s="1"/>
  <c r="O68" i="23"/>
  <c r="M68" i="23"/>
  <c r="K68" i="23"/>
  <c r="I68" i="23"/>
  <c r="I75" i="23" s="1"/>
  <c r="G68" i="23"/>
  <c r="E68" i="23"/>
  <c r="E75" i="23" s="1"/>
  <c r="B68" i="23"/>
  <c r="K64" i="23"/>
  <c r="O63" i="23"/>
  <c r="M63" i="23"/>
  <c r="K63" i="23"/>
  <c r="I63" i="23"/>
  <c r="G63" i="23"/>
  <c r="E63" i="23"/>
  <c r="E64" i="23" s="1"/>
  <c r="B63" i="23"/>
  <c r="O57" i="23"/>
  <c r="M57" i="23"/>
  <c r="M64" i="23" s="1"/>
  <c r="K57" i="23"/>
  <c r="I57" i="23"/>
  <c r="G57" i="23"/>
  <c r="E57" i="23"/>
  <c r="B57" i="23"/>
  <c r="O52" i="23"/>
  <c r="O53" i="23" s="1"/>
  <c r="M52" i="23"/>
  <c r="M53" i="23" s="1"/>
  <c r="K52" i="23"/>
  <c r="I52" i="23"/>
  <c r="G52" i="23"/>
  <c r="E52" i="23"/>
  <c r="B52" i="23"/>
  <c r="B53" i="23" s="1"/>
  <c r="O46" i="23"/>
  <c r="M46" i="23"/>
  <c r="K46" i="23"/>
  <c r="I46" i="23"/>
  <c r="I53" i="23" s="1"/>
  <c r="G46" i="23"/>
  <c r="G53" i="23" s="1"/>
  <c r="E46" i="23"/>
  <c r="B46" i="23"/>
  <c r="O40" i="23"/>
  <c r="O41" i="23" s="1"/>
  <c r="M40" i="23"/>
  <c r="M41" i="23" s="1"/>
  <c r="K40" i="23"/>
  <c r="I40" i="23"/>
  <c r="I41" i="23" s="1"/>
  <c r="G40" i="23"/>
  <c r="E40" i="23"/>
  <c r="B40" i="23"/>
  <c r="B41" i="23" s="1"/>
  <c r="O34" i="23"/>
  <c r="M34" i="23"/>
  <c r="K34" i="23"/>
  <c r="I34" i="23"/>
  <c r="G34" i="23"/>
  <c r="E34" i="23"/>
  <c r="B34" i="23"/>
  <c r="O29" i="23"/>
  <c r="M29" i="23"/>
  <c r="K29" i="23"/>
  <c r="K30" i="23" s="1"/>
  <c r="I29" i="23"/>
  <c r="G29" i="23"/>
  <c r="E29" i="23"/>
  <c r="E30" i="23" s="1"/>
  <c r="B29" i="23"/>
  <c r="O23" i="23"/>
  <c r="M23" i="23"/>
  <c r="K23" i="23"/>
  <c r="I23" i="23"/>
  <c r="G23" i="23"/>
  <c r="E23" i="23"/>
  <c r="B23" i="23"/>
  <c r="A22" i="23"/>
  <c r="A33" i="23" s="1"/>
  <c r="O18" i="23"/>
  <c r="M18" i="23"/>
  <c r="M19" i="23" s="1"/>
  <c r="K18" i="23"/>
  <c r="K19" i="23" s="1"/>
  <c r="I18" i="23"/>
  <c r="G18" i="23"/>
  <c r="G19" i="23" s="1"/>
  <c r="E18" i="23"/>
  <c r="B18" i="23"/>
  <c r="O12" i="23"/>
  <c r="M12" i="23"/>
  <c r="K12" i="23"/>
  <c r="I12" i="23"/>
  <c r="G12" i="23"/>
  <c r="E12" i="23"/>
  <c r="B12" i="23"/>
  <c r="Q10" i="23"/>
  <c r="Q11" i="23" s="1"/>
  <c r="B7" i="23"/>
  <c r="B6" i="23"/>
  <c r="B5" i="23"/>
  <c r="B4" i="23"/>
  <c r="B3" i="23"/>
  <c r="B2" i="23"/>
  <c r="A79" i="23" s="1"/>
  <c r="A86" i="23" s="1"/>
  <c r="O84" i="22"/>
  <c r="O85" i="22" s="1"/>
  <c r="M84" i="22"/>
  <c r="M85" i="22" s="1"/>
  <c r="K84" i="22"/>
  <c r="I84" i="22"/>
  <c r="I85" i="22" s="1"/>
  <c r="G84" i="22"/>
  <c r="G85" i="22" s="1"/>
  <c r="E84" i="22"/>
  <c r="E85" i="22" s="1"/>
  <c r="B84" i="22"/>
  <c r="B85" i="22" s="1"/>
  <c r="O78" i="22"/>
  <c r="M78" i="22"/>
  <c r="K78" i="22"/>
  <c r="I78" i="22"/>
  <c r="G78" i="22"/>
  <c r="E78" i="22"/>
  <c r="B78" i="22"/>
  <c r="O74" i="22"/>
  <c r="O73" i="22"/>
  <c r="M73" i="22"/>
  <c r="K73" i="22"/>
  <c r="K74" i="22" s="1"/>
  <c r="I73" i="22"/>
  <c r="I74" i="22" s="1"/>
  <c r="G73" i="22"/>
  <c r="E73" i="22"/>
  <c r="E74" i="22" s="1"/>
  <c r="B73" i="22"/>
  <c r="B74" i="22" s="1"/>
  <c r="O67" i="22"/>
  <c r="M67" i="22"/>
  <c r="M74" i="22" s="1"/>
  <c r="K67" i="22"/>
  <c r="I67" i="22"/>
  <c r="G67" i="22"/>
  <c r="E67" i="22"/>
  <c r="B67" i="22"/>
  <c r="A67" i="22"/>
  <c r="A74" i="22" s="1"/>
  <c r="O62" i="22"/>
  <c r="O63" i="22" s="1"/>
  <c r="M62" i="22"/>
  <c r="M63" i="22" s="1"/>
  <c r="K62" i="22"/>
  <c r="K63" i="22" s="1"/>
  <c r="I62" i="22"/>
  <c r="I63" i="22" s="1"/>
  <c r="G62" i="22"/>
  <c r="G63" i="22" s="1"/>
  <c r="E62" i="22"/>
  <c r="E63" i="22" s="1"/>
  <c r="B62" i="22"/>
  <c r="B63" i="22" s="1"/>
  <c r="O56" i="22"/>
  <c r="M56" i="22"/>
  <c r="K56" i="22"/>
  <c r="I56" i="22"/>
  <c r="G56" i="22"/>
  <c r="E56" i="22"/>
  <c r="B56" i="22"/>
  <c r="O51" i="22"/>
  <c r="O52" i="22" s="1"/>
  <c r="M51" i="22"/>
  <c r="M52" i="22" s="1"/>
  <c r="K51" i="22"/>
  <c r="K52" i="22" s="1"/>
  <c r="I51" i="22"/>
  <c r="I52" i="22" s="1"/>
  <c r="G51" i="22"/>
  <c r="G52" i="22" s="1"/>
  <c r="E51" i="22"/>
  <c r="E52" i="22" s="1"/>
  <c r="B51" i="22"/>
  <c r="B52" i="22" s="1"/>
  <c r="O45" i="22"/>
  <c r="M45" i="22"/>
  <c r="K45" i="22"/>
  <c r="I45" i="22"/>
  <c r="G45" i="22"/>
  <c r="E45" i="22"/>
  <c r="B45" i="22"/>
  <c r="O41" i="22"/>
  <c r="O40" i="22"/>
  <c r="M40" i="22"/>
  <c r="M41" i="22" s="1"/>
  <c r="K40" i="22"/>
  <c r="K41" i="22" s="1"/>
  <c r="I40" i="22"/>
  <c r="I41" i="22" s="1"/>
  <c r="G40" i="22"/>
  <c r="E40" i="22"/>
  <c r="E41" i="22" s="1"/>
  <c r="B40" i="22"/>
  <c r="B41" i="22" s="1"/>
  <c r="O34" i="22"/>
  <c r="M34" i="22"/>
  <c r="K34" i="22"/>
  <c r="I34" i="22"/>
  <c r="G34" i="22"/>
  <c r="E34" i="22"/>
  <c r="B34" i="22"/>
  <c r="A34" i="22"/>
  <c r="A41" i="22" s="1"/>
  <c r="M30" i="22"/>
  <c r="O29" i="22"/>
  <c r="O30" i="22" s="1"/>
  <c r="M29" i="22"/>
  <c r="K29" i="22"/>
  <c r="K30" i="22" s="1"/>
  <c r="I29" i="22"/>
  <c r="I30" i="22" s="1"/>
  <c r="G29" i="22"/>
  <c r="G30" i="22" s="1"/>
  <c r="E29" i="22"/>
  <c r="E30" i="22" s="1"/>
  <c r="B29" i="22"/>
  <c r="B30" i="22" s="1"/>
  <c r="O23" i="22"/>
  <c r="M23" i="22"/>
  <c r="K23" i="22"/>
  <c r="I23" i="22"/>
  <c r="G23" i="22"/>
  <c r="E23" i="22"/>
  <c r="B23" i="22"/>
  <c r="A22" i="22"/>
  <c r="A33" i="22" s="1"/>
  <c r="Q21" i="22"/>
  <c r="Q22" i="22" s="1"/>
  <c r="A21" i="22" s="1"/>
  <c r="G19" i="22"/>
  <c r="O18" i="22"/>
  <c r="O19" i="22" s="1"/>
  <c r="M18" i="22"/>
  <c r="M19" i="22" s="1"/>
  <c r="K18" i="22"/>
  <c r="K19" i="22" s="1"/>
  <c r="I18" i="22"/>
  <c r="I19" i="22" s="1"/>
  <c r="G18" i="22"/>
  <c r="E18" i="22"/>
  <c r="E19" i="22" s="1"/>
  <c r="B18" i="22"/>
  <c r="B19" i="22" s="1"/>
  <c r="O12" i="22"/>
  <c r="M12" i="22"/>
  <c r="K12" i="22"/>
  <c r="I12" i="22"/>
  <c r="G12" i="22"/>
  <c r="E12" i="22"/>
  <c r="B12" i="22"/>
  <c r="Q10" i="22"/>
  <c r="Q11" i="22" s="1"/>
  <c r="A10" i="22" s="1"/>
  <c r="B7" i="22"/>
  <c r="B6" i="22"/>
  <c r="B5" i="22"/>
  <c r="B4" i="22"/>
  <c r="B3" i="22"/>
  <c r="B2" i="22"/>
  <c r="A56" i="22" s="1"/>
  <c r="A63" i="22" s="1"/>
  <c r="A52" i="29" l="1"/>
  <c r="A39" i="29"/>
  <c r="A16" i="26"/>
  <c r="A23" i="26"/>
  <c r="A39" i="27"/>
  <c r="A52" i="27"/>
  <c r="E41" i="23"/>
  <c r="M30" i="23"/>
  <c r="Q79" i="22"/>
  <c r="Q68" i="22"/>
  <c r="Q35" i="22"/>
  <c r="E85" i="24"/>
  <c r="M74" i="24"/>
  <c r="Q68" i="24"/>
  <c r="Q46" i="24"/>
  <c r="Q35" i="24"/>
  <c r="I30" i="23"/>
  <c r="A34" i="23"/>
  <c r="A41" i="23" s="1"/>
  <c r="K41" i="23"/>
  <c r="B64" i="23"/>
  <c r="O64" i="23"/>
  <c r="I86" i="23"/>
  <c r="Q47" i="23"/>
  <c r="K86" i="23"/>
  <c r="G64" i="23"/>
  <c r="B19" i="23"/>
  <c r="O19" i="23"/>
  <c r="B30" i="23"/>
  <c r="O30" i="23"/>
  <c r="I64" i="23"/>
  <c r="A68" i="23"/>
  <c r="A75" i="23" s="1"/>
  <c r="K75" i="23"/>
  <c r="A23" i="23"/>
  <c r="A30" i="23" s="1"/>
  <c r="Q13" i="23"/>
  <c r="G41" i="23"/>
  <c r="A57" i="23"/>
  <c r="A64" i="23" s="1"/>
  <c r="M75" i="23"/>
  <c r="B86" i="23"/>
  <c r="O86" i="23"/>
  <c r="I19" i="23"/>
  <c r="G30" i="23"/>
  <c r="K53" i="23"/>
  <c r="Q80" i="23"/>
  <c r="Q21" i="23"/>
  <c r="Q22" i="23" s="1"/>
  <c r="Q32" i="24"/>
  <c r="Q33" i="24" s="1"/>
  <c r="A32" i="24" s="1"/>
  <c r="A44" i="24"/>
  <c r="Q13" i="24"/>
  <c r="Q79" i="24"/>
  <c r="A12" i="24"/>
  <c r="A19" i="24" s="1"/>
  <c r="Q24" i="24"/>
  <c r="A45" i="24"/>
  <c r="A52" i="24" s="1"/>
  <c r="Q57" i="24"/>
  <c r="A78" i="24"/>
  <c r="A85" i="24" s="1"/>
  <c r="G41" i="24"/>
  <c r="K52" i="24"/>
  <c r="G74" i="24"/>
  <c r="A23" i="24"/>
  <c r="A30" i="24" s="1"/>
  <c r="Q32" i="23"/>
  <c r="Q33" i="23" s="1"/>
  <c r="A45" i="23"/>
  <c r="Q35" i="23"/>
  <c r="Q69" i="23"/>
  <c r="A12" i="23"/>
  <c r="A19" i="23" s="1"/>
  <c r="E19" i="23"/>
  <c r="Q24" i="23"/>
  <c r="A46" i="23"/>
  <c r="A53" i="23" s="1"/>
  <c r="E53" i="23"/>
  <c r="Q58" i="23"/>
  <c r="E86" i="23"/>
  <c r="Q32" i="22"/>
  <c r="Q33" i="22" s="1"/>
  <c r="A32" i="22" s="1"/>
  <c r="A44" i="22"/>
  <c r="Q13" i="22"/>
  <c r="A12" i="22"/>
  <c r="A19" i="22" s="1"/>
  <c r="Q24" i="22"/>
  <c r="A45" i="22"/>
  <c r="A52" i="22" s="1"/>
  <c r="Q57" i="22"/>
  <c r="A78" i="22"/>
  <c r="A85" i="22" s="1"/>
  <c r="Q46" i="22"/>
  <c r="G41" i="22"/>
  <c r="G74" i="22"/>
  <c r="K85" i="22"/>
  <c r="A23" i="22"/>
  <c r="A30" i="22" s="1"/>
  <c r="E40" i="18"/>
  <c r="E35" i="18"/>
  <c r="E30" i="18"/>
  <c r="E25" i="18"/>
  <c r="E20" i="18"/>
  <c r="E15" i="18"/>
  <c r="A13" i="18"/>
  <c r="A18" i="18" s="1"/>
  <c r="A23" i="18" s="1"/>
  <c r="A28" i="18" s="1"/>
  <c r="A33" i="18" s="1"/>
  <c r="A38" i="18" s="1"/>
  <c r="E10" i="18"/>
  <c r="A64" i="29" l="1"/>
  <c r="A51" i="29"/>
  <c r="A64" i="27"/>
  <c r="A51" i="27"/>
  <c r="A21" i="26"/>
  <c r="A28" i="26"/>
  <c r="A55" i="24"/>
  <c r="Q43" i="24"/>
  <c r="Q44" i="24" s="1"/>
  <c r="A43" i="24" s="1"/>
  <c r="Q44" i="23"/>
  <c r="Q45" i="23" s="1"/>
  <c r="A56" i="23"/>
  <c r="A55" i="22"/>
  <c r="Q43" i="22"/>
  <c r="Q44" i="22" s="1"/>
  <c r="A43" i="22" s="1"/>
  <c r="A63" i="29" l="1"/>
  <c r="A76" i="29"/>
  <c r="A75" i="29" s="1"/>
  <c r="A26" i="26"/>
  <c r="A33" i="26"/>
  <c r="A76" i="27"/>
  <c r="A75" i="27" s="1"/>
  <c r="A63" i="27"/>
  <c r="A66" i="24"/>
  <c r="Q54" i="24"/>
  <c r="Q55" i="24" s="1"/>
  <c r="A54" i="24" s="1"/>
  <c r="Q55" i="23"/>
  <c r="Q56" i="23" s="1"/>
  <c r="A67" i="23"/>
  <c r="Q54" i="22"/>
  <c r="Q55" i="22" s="1"/>
  <c r="A54" i="22" s="1"/>
  <c r="A66" i="22"/>
  <c r="A31" i="26" l="1"/>
  <c r="A38" i="26"/>
  <c r="A36" i="26" s="1"/>
  <c r="Q65" i="24"/>
  <c r="Q66" i="24" s="1"/>
  <c r="A65" i="24" s="1"/>
  <c r="A77" i="24"/>
  <c r="Q76" i="24" s="1"/>
  <c r="Q77" i="24" s="1"/>
  <c r="A76" i="24" s="1"/>
  <c r="Q66" i="23"/>
  <c r="Q67" i="23" s="1"/>
  <c r="A78" i="23"/>
  <c r="Q77" i="23" s="1"/>
  <c r="Q78" i="23" s="1"/>
  <c r="Q65" i="22"/>
  <c r="Q66" i="22" s="1"/>
  <c r="A65" i="22" s="1"/>
  <c r="A77" i="22"/>
  <c r="Q76" i="22" s="1"/>
  <c r="Q77" i="22" s="1"/>
  <c r="A76" i="22" s="1"/>
  <c r="D35" i="7"/>
  <c r="E10" i="10"/>
  <c r="A13" i="10"/>
  <c r="A18" i="10"/>
  <c r="A23" i="10"/>
  <c r="A28" i="10"/>
  <c r="A33" i="10"/>
  <c r="A38" i="10"/>
  <c r="E15" i="10"/>
  <c r="E20" i="10"/>
  <c r="E25" i="10"/>
  <c r="E30" i="10"/>
  <c r="E35" i="10"/>
  <c r="E40" i="10"/>
  <c r="E10" i="8"/>
  <c r="A13" i="8"/>
  <c r="E15" i="8"/>
  <c r="A18" i="8"/>
  <c r="A23" i="8"/>
  <c r="A28" i="8"/>
  <c r="A33" i="8"/>
  <c r="A38" i="8"/>
  <c r="E20" i="8"/>
  <c r="E25" i="8"/>
  <c r="E30" i="8"/>
  <c r="E35" i="8"/>
  <c r="E40" i="8"/>
  <c r="E10" i="7"/>
  <c r="A13" i="7"/>
  <c r="A18" i="7"/>
  <c r="A23" i="7"/>
  <c r="A28" i="7"/>
  <c r="A33" i="7"/>
  <c r="A38" i="7"/>
  <c r="E15" i="7"/>
  <c r="E20" i="7"/>
  <c r="E25" i="7"/>
  <c r="E30" i="7"/>
  <c r="E35" i="7"/>
  <c r="E40" i="7"/>
  <c r="E10" i="6"/>
  <c r="A13" i="6"/>
  <c r="A18" i="6"/>
  <c r="A23" i="6"/>
  <c r="A28" i="6"/>
  <c r="A33" i="6"/>
  <c r="A38" i="6"/>
  <c r="E15" i="6"/>
  <c r="E20" i="6"/>
  <c r="E25" i="6"/>
  <c r="E30" i="6"/>
  <c r="E35" i="6"/>
  <c r="E40" i="6"/>
  <c r="E10" i="5"/>
  <c r="A13" i="5"/>
  <c r="E15" i="5"/>
  <c r="A18" i="5"/>
  <c r="A23" i="5"/>
  <c r="A28" i="5"/>
  <c r="A33" i="5"/>
  <c r="A38" i="5"/>
  <c r="E20" i="5"/>
  <c r="E25" i="5"/>
  <c r="E30" i="5"/>
  <c r="E35" i="5"/>
  <c r="E40" i="5"/>
  <c r="A13" i="4"/>
  <c r="A18" i="4"/>
  <c r="A23" i="4"/>
  <c r="A28" i="4"/>
  <c r="A33" i="4"/>
  <c r="A38" i="4"/>
  <c r="A13" i="3"/>
  <c r="A18" i="3"/>
  <c r="A23" i="3"/>
  <c r="A28" i="3"/>
  <c r="A33" i="3"/>
  <c r="A38" i="3"/>
  <c r="C13" i="1"/>
  <c r="C14" i="1"/>
  <c r="C15" i="1"/>
  <c r="C16" i="1"/>
  <c r="C18" i="1"/>
  <c r="C19" i="1"/>
  <c r="B30" i="1" s="1"/>
  <c r="C17" i="1"/>
  <c r="C20" i="1"/>
  <c r="C21" i="1"/>
  <c r="C22" i="1"/>
  <c r="C23" i="1"/>
  <c r="C24" i="1"/>
  <c r="C25" i="1"/>
  <c r="C26" i="1"/>
  <c r="C27" i="1"/>
  <c r="C28" i="1"/>
  <c r="C29" i="1"/>
  <c r="C7" i="1"/>
  <c r="C8" i="1"/>
  <c r="C6" i="1"/>
  <c r="C3" i="1"/>
  <c r="C4" i="1"/>
  <c r="C12" i="1"/>
  <c r="C11" i="1"/>
  <c r="C10" i="1"/>
  <c r="C9" i="1"/>
  <c r="C5" i="1"/>
  <c r="B31" i="1" l="1"/>
  <c r="G1" i="1"/>
</calcChain>
</file>

<file path=xl/sharedStrings.xml><?xml version="1.0" encoding="utf-8"?>
<sst xmlns="http://schemas.openxmlformats.org/spreadsheetml/2006/main" count="1311" uniqueCount="322">
  <si>
    <t>Datum</t>
  </si>
  <si>
    <t>Gewicht</t>
  </si>
  <si>
    <t>Abnahme</t>
  </si>
  <si>
    <t>Hüfte</t>
  </si>
  <si>
    <t>Bauch</t>
  </si>
  <si>
    <t>abgenommen:</t>
  </si>
  <si>
    <t>Gesamt:</t>
  </si>
  <si>
    <t>Durchschnitt:</t>
  </si>
  <si>
    <t>ColaMix</t>
  </si>
  <si>
    <t>Wasser</t>
  </si>
  <si>
    <t>Schokocreme</t>
  </si>
  <si>
    <t>Tee</t>
  </si>
  <si>
    <t>ETA</t>
  </si>
  <si>
    <t>Porridge</t>
  </si>
  <si>
    <t>Erdbeershake</t>
  </si>
  <si>
    <t>Dienstag</t>
  </si>
  <si>
    <t>Montag</t>
  </si>
  <si>
    <t>Schinken, Ei</t>
  </si>
  <si>
    <t>1 Riegel</t>
  </si>
  <si>
    <t xml:space="preserve">Brötchen, Käse, </t>
  </si>
  <si>
    <t xml:space="preserve">ColaMix </t>
  </si>
  <si>
    <t>Mohn-Vollkorn-</t>
  </si>
  <si>
    <t>Sonntag</t>
  </si>
  <si>
    <t>=255 Kcal</t>
  </si>
  <si>
    <t>3 Proteinkekse</t>
  </si>
  <si>
    <t>mit Lachs</t>
  </si>
  <si>
    <t>Zucchinisuppe</t>
  </si>
  <si>
    <t>Samstag</t>
  </si>
  <si>
    <t>Freitag</t>
  </si>
  <si>
    <t>Abendbrot)</t>
  </si>
  <si>
    <t>=195 Kcal</t>
  </si>
  <si>
    <t xml:space="preserve"> (ETA=EinTüten-</t>
  </si>
  <si>
    <t>Käse / 20 gr.</t>
  </si>
  <si>
    <t>Schinken / 18 gr.</t>
  </si>
  <si>
    <t>Schwarzbrot/30gr</t>
  </si>
  <si>
    <t>Donnerstag</t>
  </si>
  <si>
    <t>obigen Feld eintragen)</t>
  </si>
  <si>
    <t xml:space="preserve">(Datum nur in dem </t>
  </si>
  <si>
    <t>Schokodrink</t>
  </si>
  <si>
    <t>Gemüsesuppe</t>
  </si>
  <si>
    <t>Mittwoch</t>
  </si>
  <si>
    <t>zwischendurch</t>
  </si>
  <si>
    <t>Abendbrot</t>
  </si>
  <si>
    <t>Mittagessen</t>
  </si>
  <si>
    <t>Frühstück</t>
  </si>
  <si>
    <t>Wochentag / 
Datum</t>
  </si>
  <si>
    <t>Tüten pro Tag</t>
  </si>
  <si>
    <t>mit</t>
  </si>
  <si>
    <t>Umstellungswoche</t>
  </si>
  <si>
    <t xml:space="preserve">Arbeitsblatt für die </t>
  </si>
  <si>
    <t>Dieter Ascheberg</t>
  </si>
  <si>
    <t>Name:</t>
  </si>
  <si>
    <t>205 kcal</t>
  </si>
  <si>
    <t>499 kcal</t>
  </si>
  <si>
    <t>216 kcal</t>
  </si>
  <si>
    <t>(73)Orange(100)</t>
  </si>
  <si>
    <t>Wurzeln(200)Ei</t>
  </si>
  <si>
    <t>Kartoffeln(80)</t>
  </si>
  <si>
    <t>Vanilledrink</t>
  </si>
  <si>
    <t>404 kcal</t>
  </si>
  <si>
    <t>Bunter Salat</t>
  </si>
  <si>
    <t>199 kcal</t>
  </si>
  <si>
    <t>422 kcal</t>
  </si>
  <si>
    <t>Riegel</t>
  </si>
  <si>
    <t>toffeln,Butter</t>
  </si>
  <si>
    <t>74 gr.</t>
  </si>
  <si>
    <t>Rosenkohl, Kar-</t>
  </si>
  <si>
    <t>Protein-Kekse</t>
  </si>
  <si>
    <t>78 kcal</t>
  </si>
  <si>
    <t>297 kcal</t>
  </si>
  <si>
    <t>346 kcal</t>
  </si>
  <si>
    <t>100 ml Rotwein</t>
  </si>
  <si>
    <t>Gurkensalat</t>
  </si>
  <si>
    <t>Radieschen 100 gr.</t>
  </si>
  <si>
    <t>2 Teller</t>
  </si>
  <si>
    <t>Kartoffelsuppe</t>
  </si>
  <si>
    <t>Rotwein (312 kcal)</t>
  </si>
  <si>
    <t>208 kcal</t>
  </si>
  <si>
    <t>400 ml trockenen</t>
  </si>
  <si>
    <t>1 Teller</t>
  </si>
  <si>
    <t xml:space="preserve">Kartoffelsuppe </t>
  </si>
  <si>
    <t>(=225,3 kcal)</t>
  </si>
  <si>
    <t>60 gr.Radieschen</t>
  </si>
  <si>
    <t>Butter/10gr.</t>
  </si>
  <si>
    <t>3 kl.Tomaten</t>
  </si>
  <si>
    <t>Rosenkohl/220gr.</t>
  </si>
  <si>
    <t>Kartoffel/80 gr.</t>
  </si>
  <si>
    <t>Butter/5 gr.</t>
  </si>
  <si>
    <t>Broccoli/160 gr.</t>
  </si>
  <si>
    <t>2 Clementinen</t>
  </si>
  <si>
    <t>Bresso,Stilfser,</t>
  </si>
  <si>
    <t>kohl,Putenbrust</t>
  </si>
  <si>
    <t>Knäckebrot(2),</t>
  </si>
  <si>
    <t>Kartoffeln,Rosen</t>
  </si>
  <si>
    <t>käse 50 gr.</t>
  </si>
  <si>
    <t>Ei,Stilfser, Hütten-</t>
  </si>
  <si>
    <t>Kasseler,Bresso,1/2</t>
  </si>
  <si>
    <t>salat, Clementin.</t>
  </si>
  <si>
    <t>Schwarzbrot,Knäcke</t>
  </si>
  <si>
    <t>Putenbrust,Feld-</t>
  </si>
  <si>
    <t>Ei</t>
  </si>
  <si>
    <t>Putenaufschnitt,</t>
  </si>
  <si>
    <t>Vollkornbrot(15g)</t>
  </si>
  <si>
    <t>Butterstollen(50gr.)</t>
  </si>
  <si>
    <t>Brötchen(VK),</t>
  </si>
  <si>
    <t>Rotwein 100 ml</t>
  </si>
  <si>
    <t>Clementine</t>
  </si>
  <si>
    <t>Kartoffeln, But.</t>
  </si>
  <si>
    <t>Clementinbe</t>
  </si>
  <si>
    <t>Frikadelle, Bohn.</t>
  </si>
  <si>
    <t>Erdbeerdrink</t>
  </si>
  <si>
    <t>Butter,</t>
  </si>
  <si>
    <t>kohl, Kartoffeln</t>
  </si>
  <si>
    <t>Frikadelle, Rosen</t>
  </si>
  <si>
    <t>Knäckebrot Käse</t>
  </si>
  <si>
    <t>Möhren/Sellerie</t>
  </si>
  <si>
    <t>(= ETAbendbr.)</t>
  </si>
  <si>
    <t>delle, Kartoffeln</t>
  </si>
  <si>
    <t>EinTütenAbendbrot</t>
  </si>
  <si>
    <t>selbstgem.Frika-</t>
  </si>
  <si>
    <t>Käse (=ETAbendbr.)</t>
  </si>
  <si>
    <t>Hähnchenbrustf.</t>
  </si>
  <si>
    <t>Schinken</t>
  </si>
  <si>
    <t>Kopfsalat</t>
  </si>
  <si>
    <t>Schwarzbrot</t>
  </si>
  <si>
    <t>auflauf</t>
  </si>
  <si>
    <t>Blumenkohl-</t>
  </si>
  <si>
    <t>Riegel, Stlfser</t>
  </si>
  <si>
    <t>Käse, Butter</t>
  </si>
  <si>
    <t>Brötchen</t>
  </si>
  <si>
    <t>Stilfser</t>
  </si>
  <si>
    <t>Butter, Schinken</t>
  </si>
  <si>
    <t>Ei, Hüttenkäse</t>
  </si>
  <si>
    <t>Butter</t>
  </si>
  <si>
    <t>Hühnchenbrust</t>
  </si>
  <si>
    <t>Butterstollen</t>
  </si>
  <si>
    <t>Pengasius,140g</t>
  </si>
  <si>
    <t>Kartoffel,200gr</t>
  </si>
  <si>
    <t>Clementine 120 gr.</t>
  </si>
  <si>
    <t>Salatgurke</t>
  </si>
  <si>
    <t>Meerrettichs.</t>
  </si>
  <si>
    <t>Rotwein</t>
  </si>
  <si>
    <t>Sellerie, Kart.</t>
  </si>
  <si>
    <t>Wurzeln/Erbsen</t>
  </si>
  <si>
    <t>2 Riegel</t>
  </si>
  <si>
    <t xml:space="preserve">Tafelspitz mit </t>
  </si>
  <si>
    <t>Frischkäse</t>
  </si>
  <si>
    <t>100gr. Körniger</t>
  </si>
  <si>
    <t>2 ETA</t>
  </si>
  <si>
    <t>Erdbeer</t>
  </si>
  <si>
    <t>Kräuterbutter sg.</t>
  </si>
  <si>
    <t>Hüttenkäse</t>
  </si>
  <si>
    <t>Mischbrot</t>
  </si>
  <si>
    <t>Käse 60 gr.</t>
  </si>
  <si>
    <t>Hähnchenbrust</t>
  </si>
  <si>
    <t>Rotwein alkfrei</t>
  </si>
  <si>
    <t>Orange gr.</t>
  </si>
  <si>
    <t>Knäckebrot</t>
  </si>
  <si>
    <t>Frikadelle</t>
  </si>
  <si>
    <t>Johgurt 1,5%</t>
  </si>
  <si>
    <t xml:space="preserve">1 x Knäcke </t>
  </si>
  <si>
    <t>Blumenkohl</t>
  </si>
  <si>
    <t>Kakao</t>
  </si>
  <si>
    <t>Kartoffeln</t>
  </si>
  <si>
    <t xml:space="preserve">Haferflocken </t>
  </si>
  <si>
    <t>bert, Schinken</t>
  </si>
  <si>
    <t>2 Knäcke, Camen-</t>
  </si>
  <si>
    <t>Süßes</t>
  </si>
  <si>
    <t>Obst</t>
  </si>
  <si>
    <t>Gem.</t>
  </si>
  <si>
    <t>Brot / Nudeln / Getr.</t>
  </si>
  <si>
    <t>Ei, Käse, Butter</t>
  </si>
  <si>
    <t xml:space="preserve">Schwarzbrot, </t>
  </si>
  <si>
    <t xml:space="preserve">Grünländer,Knäcke </t>
  </si>
  <si>
    <t>Schinken, Hütten-</t>
  </si>
  <si>
    <t>käse, Radieschen</t>
  </si>
  <si>
    <t>Gemüserösti mit</t>
  </si>
  <si>
    <t>Kräuterquark</t>
  </si>
  <si>
    <t>Brot, Knäcke,</t>
  </si>
  <si>
    <t>Schinken, Käse</t>
  </si>
  <si>
    <t>Kartoffeln, Spinat,</t>
  </si>
  <si>
    <t>Ei (2)</t>
  </si>
  <si>
    <t xml:space="preserve">Feldsalat, </t>
  </si>
  <si>
    <t xml:space="preserve">Schafskäse, </t>
  </si>
  <si>
    <t>Vignairette,</t>
  </si>
  <si>
    <t>Putenbrust</t>
  </si>
  <si>
    <t>Knäcke</t>
  </si>
  <si>
    <t>Rotwein o.Alk.</t>
  </si>
  <si>
    <t>Butter. Kekse</t>
  </si>
  <si>
    <t>Rinderfilet. Pfiffer-</t>
  </si>
  <si>
    <t>linge, Zwiebeln,Eis,</t>
  </si>
  <si>
    <t>Kroketten,</t>
  </si>
  <si>
    <t>Rotwein, Whisky</t>
  </si>
  <si>
    <t>126/52/77</t>
  </si>
  <si>
    <t>122/50/74</t>
  </si>
  <si>
    <t>Tee | 123/49/63</t>
  </si>
  <si>
    <t>135/57/64</t>
  </si>
  <si>
    <t>137/58/65</t>
  </si>
  <si>
    <t>140/52/68</t>
  </si>
  <si>
    <t>130/51/69</t>
  </si>
  <si>
    <t>schwindelig</t>
  </si>
  <si>
    <t>119/48/70</t>
  </si>
  <si>
    <t>122/53/66</t>
  </si>
  <si>
    <t>128/61/73</t>
  </si>
  <si>
    <t>134/50/72</t>
  </si>
  <si>
    <t>Wasser, Tee</t>
  </si>
  <si>
    <t>121/53/68</t>
  </si>
  <si>
    <t>126/50/69</t>
  </si>
  <si>
    <t>Brot, Brötchen,</t>
  </si>
  <si>
    <t>Krabbensalat i.J.</t>
  </si>
  <si>
    <t>Ei, Käse,Butter</t>
  </si>
  <si>
    <t>Butter, Kekse</t>
  </si>
  <si>
    <t xml:space="preserve">Hawaiitoast mit </t>
  </si>
  <si>
    <t>Vollkornbrot, fr.</t>
  </si>
  <si>
    <t>Ananas, Käse</t>
  </si>
  <si>
    <t>Whisky</t>
  </si>
  <si>
    <t>Brötchen,Brot,</t>
  </si>
  <si>
    <t>Kopfsalat,Puten-</t>
  </si>
  <si>
    <t>brustfilet, Vign.,</t>
  </si>
  <si>
    <t>x</t>
  </si>
  <si>
    <t>Rosenkohl,Butter</t>
  </si>
  <si>
    <t>Kartoffeln,Eis-</t>
  </si>
  <si>
    <t>bergsalat, Jog-</t>
  </si>
  <si>
    <t>hurtzitronendres.</t>
  </si>
  <si>
    <t>Champignons, Zwieb.</t>
  </si>
  <si>
    <t>Rinderfilet, Back-</t>
  </si>
  <si>
    <t>ofenkroketten,</t>
  </si>
  <si>
    <t>Butter, Rotwein oA</t>
  </si>
  <si>
    <t>Tee, Wasser</t>
  </si>
  <si>
    <t>Erbsen, Wurzeln</t>
  </si>
  <si>
    <t>Schinken, Kart.</t>
  </si>
  <si>
    <t>weiße Soße</t>
  </si>
  <si>
    <t>ETA, Knäcke</t>
  </si>
  <si>
    <t>Hüttenkäse, Riegel</t>
  </si>
  <si>
    <t>alkfr.Merlot</t>
  </si>
  <si>
    <t>Schwarzbrot,</t>
  </si>
  <si>
    <t>Knäcke, Rinder-</t>
  </si>
  <si>
    <t>tartar, Hüttenkäse</t>
  </si>
  <si>
    <t>Stabilisierungswoche</t>
  </si>
  <si>
    <t>Eisbergsalat</t>
  </si>
  <si>
    <t>Joghurt, Zitrone</t>
  </si>
  <si>
    <t>Ei, Schwarzbr.</t>
  </si>
  <si>
    <t>Rindertartar, Brot</t>
  </si>
  <si>
    <t>Lachs</t>
  </si>
  <si>
    <t>Rotwein mit+ohne</t>
  </si>
  <si>
    <t>Brötchen,Käse</t>
  </si>
  <si>
    <t xml:space="preserve">Rindertartar, </t>
  </si>
  <si>
    <t>Ei,Käse,Knäcke</t>
  </si>
  <si>
    <t>Blumenkohlauflauf</t>
  </si>
  <si>
    <t>Endiviensalat</t>
  </si>
  <si>
    <t>Weintrauben</t>
  </si>
  <si>
    <t>Käse, Schinken,</t>
  </si>
  <si>
    <t>Butter, Hüttenk.</t>
  </si>
  <si>
    <t>Brötchen,</t>
  </si>
  <si>
    <t xml:space="preserve">Knäcke, Ei, </t>
  </si>
  <si>
    <t>Käse, Fleisch-</t>
  </si>
  <si>
    <t>salat</t>
  </si>
  <si>
    <t>Brokkoli, Kart.</t>
  </si>
  <si>
    <t>Rindergulasch</t>
  </si>
  <si>
    <t>Mango-Eis (1K)</t>
  </si>
  <si>
    <t>134/59/72</t>
  </si>
  <si>
    <t>130/56/71</t>
  </si>
  <si>
    <t>115/50/72</t>
  </si>
  <si>
    <t>107/49/65</t>
  </si>
  <si>
    <t>116/48/67</t>
  </si>
  <si>
    <t>123/53/71</t>
  </si>
  <si>
    <t>126/51/68</t>
  </si>
  <si>
    <t>135/47/65</t>
  </si>
  <si>
    <t>120/57/68</t>
  </si>
  <si>
    <t>136/54/74</t>
  </si>
  <si>
    <t>133/51/67</t>
  </si>
  <si>
    <t>141/59/70</t>
  </si>
  <si>
    <t>124/58/66</t>
  </si>
  <si>
    <t>129/54/77</t>
  </si>
  <si>
    <t>142/62/76</t>
  </si>
  <si>
    <t>Blumenkohl,</t>
  </si>
  <si>
    <t>Gulasch</t>
  </si>
  <si>
    <t>Vignairette</t>
  </si>
  <si>
    <t>Pengasius</t>
  </si>
  <si>
    <t>Spinat</t>
  </si>
  <si>
    <t>Htab</t>
  </si>
  <si>
    <t>Ei, Mettwurst</t>
  </si>
  <si>
    <t>Radieschen</t>
  </si>
  <si>
    <t>Mz_Basic</t>
  </si>
  <si>
    <t>Kohlrabi/Wurzel</t>
  </si>
  <si>
    <t>Milch, Mehl</t>
  </si>
  <si>
    <t>Sauerkraut</t>
  </si>
  <si>
    <t>Mettende</t>
  </si>
  <si>
    <t xml:space="preserve">Mit x in            der ersten
Spalte              auswählen </t>
  </si>
  <si>
    <t>Käse / Milch</t>
  </si>
  <si>
    <t>Fisch / Fleisch</t>
  </si>
  <si>
    <t>Fett / Öl</t>
  </si>
  <si>
    <t>Morgens</t>
  </si>
  <si>
    <t>Mittags</t>
  </si>
  <si>
    <t>Nachmittags</t>
  </si>
  <si>
    <t>Abends</t>
  </si>
  <si>
    <t>Naschen</t>
  </si>
  <si>
    <t>Gesamt</t>
  </si>
  <si>
    <t>Nicht vergessen in das blaue Feld das gewünschte Datum einzugeben!</t>
  </si>
  <si>
    <t>Hühnersuppe</t>
  </si>
  <si>
    <t>halbes Brötchen</t>
  </si>
  <si>
    <t>Butter, Käse</t>
  </si>
  <si>
    <t>Rindertartar</t>
  </si>
  <si>
    <t>Bitte Namen eingeben</t>
  </si>
  <si>
    <t>ColaMix light</t>
  </si>
  <si>
    <t>Auswählen</t>
  </si>
  <si>
    <t>Kcal</t>
  </si>
  <si>
    <t>Gemüse</t>
  </si>
  <si>
    <t>B/N</t>
  </si>
  <si>
    <t>Gem</t>
  </si>
  <si>
    <t>K/M</t>
  </si>
  <si>
    <t>F/F</t>
  </si>
  <si>
    <t>F/Ö</t>
  </si>
  <si>
    <t>Sü</t>
  </si>
  <si>
    <t>kval_Basic</t>
  </si>
  <si>
    <t>ETA + Svhwarzbrot</t>
  </si>
  <si>
    <t>Vollkornbrötchen</t>
  </si>
  <si>
    <t>Butter, Käse,</t>
  </si>
  <si>
    <t>Ei, Krabbensalat</t>
  </si>
  <si>
    <t>Entenbrust mit</t>
  </si>
  <si>
    <t>Rotkohl</t>
  </si>
  <si>
    <t>Spaziergang 2 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</si>
</sst>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;@"/>
    <numFmt numFmtId="165" formatCode="0\ &quot;kcal&quot;"/>
    <numFmt numFmtId="166" formatCode="0\ &quot;kc&quot;"/>
    <numFmt numFmtId="167" formatCode="&quot;Datum: &quot;\ dd/mm/yyyy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omic Sans MS"/>
      <family val="4"/>
    </font>
    <font>
      <b/>
      <sz val="16"/>
      <color theme="1"/>
      <name val="Comic Sans MS"/>
      <family val="4"/>
    </font>
    <font>
      <sz val="8"/>
      <color rgb="FFFF0000"/>
      <name val="Comic Sans MS"/>
      <family val="4"/>
    </font>
    <font>
      <b/>
      <sz val="12"/>
      <color theme="1"/>
      <name val="Comic Sans MS"/>
      <family val="4"/>
    </font>
    <font>
      <sz val="14"/>
      <color theme="1"/>
      <name val="Comic Sans MS"/>
      <family val="4"/>
    </font>
    <font>
      <b/>
      <sz val="20"/>
      <color theme="1"/>
      <name val="Comic Sans MS"/>
      <family val="4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i/>
      <sz val="11"/>
      <color theme="1"/>
      <name val="Arial Narrow"/>
      <family val="2"/>
    </font>
    <font>
      <sz val="11"/>
      <color theme="0" tint="-0.1499984740745262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0" tint="-0.14999847407452621"/>
      <name val="Calibri"/>
      <family val="2"/>
      <scheme val="minor"/>
    </font>
    <font>
      <sz val="8"/>
      <color theme="1"/>
      <name val="Arial Narrow"/>
      <family val="2"/>
    </font>
    <font>
      <b/>
      <sz val="11"/>
      <color theme="1"/>
      <name val="Arial Nova"/>
      <family val="2"/>
    </font>
    <font>
      <b/>
      <sz val="18"/>
      <color theme="1"/>
      <name val="Arial Nova"/>
      <family val="2"/>
    </font>
    <font>
      <b/>
      <sz val="14"/>
      <color theme="1"/>
      <name val="Comic Sans MS"/>
      <family val="4"/>
    </font>
    <font>
      <b/>
      <sz val="12"/>
      <name val="Arial Narrow"/>
      <family val="2"/>
    </font>
    <font>
      <b/>
      <sz val="18"/>
      <name val="Arial Narrow"/>
      <family val="2"/>
    </font>
    <font>
      <b/>
      <i/>
      <sz val="11"/>
      <color theme="1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5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51">
    <xf numFmtId="0" fontId="0" fillId="0" borderId="0" xfId="0"/>
    <xf numFmtId="164" fontId="0" fillId="0" borderId="0" xfId="0" applyNumberFormat="1"/>
    <xf numFmtId="2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/>
    <xf numFmtId="0" fontId="4" fillId="0" borderId="3" xfId="0" applyFont="1" applyBorder="1" applyAlignment="1">
      <alignment horizontal="center" vertical="center"/>
    </xf>
    <xf numFmtId="0" fontId="3" fillId="0" borderId="5" xfId="0" applyFont="1" applyBorder="1"/>
    <xf numFmtId="0" fontId="0" fillId="0" borderId="2" xfId="0" applyBorder="1"/>
    <xf numFmtId="0" fontId="0" fillId="0" borderId="3" xfId="0" applyBorder="1"/>
    <xf numFmtId="0" fontId="4" fillId="0" borderId="4" xfId="0" applyFont="1" applyBorder="1" applyAlignment="1">
      <alignment horizontal="center" vertical="center"/>
    </xf>
    <xf numFmtId="0" fontId="3" fillId="0" borderId="2" xfId="0" quotePrefix="1" applyFont="1" applyBorder="1"/>
    <xf numFmtId="20" fontId="3" fillId="0" borderId="4" xfId="0" applyNumberFormat="1" applyFont="1" applyBorder="1"/>
    <xf numFmtId="0" fontId="5" fillId="0" borderId="1" xfId="0" applyFont="1" applyBorder="1"/>
    <xf numFmtId="0" fontId="5" fillId="0" borderId="3" xfId="0" applyFont="1" applyBorder="1"/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14" fontId="7" fillId="3" borderId="9" xfId="0" applyNumberFormat="1" applyFont="1" applyFill="1" applyBorder="1"/>
    <xf numFmtId="0" fontId="8" fillId="0" borderId="0" xfId="0" applyFont="1" applyAlignment="1">
      <alignment vertical="center"/>
    </xf>
    <xf numFmtId="165" fontId="3" fillId="0" borderId="1" xfId="0" applyNumberFormat="1" applyFont="1" applyBorder="1"/>
    <xf numFmtId="165" fontId="3" fillId="0" borderId="5" xfId="0" applyNumberFormat="1" applyFont="1" applyBorder="1"/>
    <xf numFmtId="165" fontId="3" fillId="0" borderId="2" xfId="0" applyNumberFormat="1" applyFont="1" applyBorder="1"/>
    <xf numFmtId="14" fontId="0" fillId="0" borderId="0" xfId="0" applyNumberFormat="1"/>
    <xf numFmtId="0" fontId="0" fillId="6" borderId="0" xfId="0" applyFill="1"/>
    <xf numFmtId="165" fontId="9" fillId="0" borderId="25" xfId="0" applyNumberFormat="1" applyFont="1" applyBorder="1" applyAlignment="1">
      <alignment horizontal="center" vertical="center" wrapText="1"/>
    </xf>
    <xf numFmtId="165" fontId="10" fillId="5" borderId="25" xfId="0" applyNumberFormat="1" applyFont="1" applyFill="1" applyBorder="1" applyAlignment="1">
      <alignment vertical="center" wrapText="1"/>
    </xf>
    <xf numFmtId="165" fontId="9" fillId="5" borderId="25" xfId="0" applyNumberFormat="1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/>
    </xf>
    <xf numFmtId="14" fontId="12" fillId="7" borderId="13" xfId="0" applyNumberFormat="1" applyFont="1" applyFill="1" applyBorder="1"/>
    <xf numFmtId="14" fontId="9" fillId="4" borderId="1" xfId="0" applyNumberFormat="1" applyFont="1" applyFill="1" applyBorder="1" applyAlignment="1">
      <alignment horizontal="center" vertical="center"/>
    </xf>
    <xf numFmtId="0" fontId="12" fillId="7" borderId="33" xfId="0" applyFont="1" applyFill="1" applyBorder="1" applyAlignment="1">
      <alignment horizontal="center"/>
    </xf>
    <xf numFmtId="166" fontId="0" fillId="0" borderId="0" xfId="0" applyNumberFormat="1" applyAlignment="1">
      <alignment horizontal="center"/>
    </xf>
    <xf numFmtId="165" fontId="13" fillId="4" borderId="6" xfId="0" applyNumberFormat="1" applyFont="1" applyFill="1" applyBorder="1" applyAlignment="1">
      <alignment horizontal="center" vertical="center"/>
    </xf>
    <xf numFmtId="14" fontId="14" fillId="7" borderId="34" xfId="0" applyNumberFormat="1" applyFont="1" applyFill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 vertical="center"/>
    </xf>
    <xf numFmtId="166" fontId="13" fillId="4" borderId="35" xfId="0" applyNumberFormat="1" applyFont="1" applyFill="1" applyBorder="1" applyAlignment="1">
      <alignment horizontal="center"/>
    </xf>
    <xf numFmtId="166" fontId="13" fillId="4" borderId="36" xfId="0" applyNumberFormat="1" applyFont="1" applyFill="1" applyBorder="1" applyAlignment="1">
      <alignment horizontal="center"/>
    </xf>
    <xf numFmtId="166" fontId="13" fillId="4" borderId="37" xfId="0" applyNumberFormat="1" applyFont="1" applyFill="1" applyBorder="1" applyAlignment="1">
      <alignment horizontal="center"/>
    </xf>
    <xf numFmtId="166" fontId="13" fillId="4" borderId="16" xfId="0" applyNumberFormat="1" applyFont="1" applyFill="1" applyBorder="1" applyAlignment="1">
      <alignment horizontal="center"/>
    </xf>
    <xf numFmtId="166" fontId="13" fillId="4" borderId="12" xfId="0" applyNumberFormat="1" applyFont="1" applyFill="1" applyBorder="1" applyAlignment="1">
      <alignment horizontal="center"/>
    </xf>
    <xf numFmtId="166" fontId="13" fillId="4" borderId="15" xfId="0" applyNumberFormat="1" applyFont="1" applyFill="1" applyBorder="1" applyAlignment="1">
      <alignment horizontal="center"/>
    </xf>
    <xf numFmtId="166" fontId="13" fillId="4" borderId="38" xfId="0" applyNumberFormat="1" applyFont="1" applyFill="1" applyBorder="1" applyAlignment="1">
      <alignment horizontal="center"/>
    </xf>
    <xf numFmtId="166" fontId="13" fillId="4" borderId="39" xfId="0" applyNumberFormat="1" applyFont="1" applyFill="1" applyBorder="1" applyAlignment="1">
      <alignment horizontal="center"/>
    </xf>
    <xf numFmtId="166" fontId="13" fillId="4" borderId="17" xfId="0" applyNumberFormat="1" applyFont="1" applyFill="1" applyBorder="1" applyAlignment="1">
      <alignment horizontal="center"/>
    </xf>
    <xf numFmtId="14" fontId="15" fillId="4" borderId="4" xfId="0" applyNumberFormat="1" applyFont="1" applyFill="1" applyBorder="1" applyAlignment="1">
      <alignment horizontal="center" vertical="center"/>
    </xf>
    <xf numFmtId="14" fontId="15" fillId="0" borderId="26" xfId="0" applyNumberFormat="1" applyFont="1" applyBorder="1" applyAlignment="1">
      <alignment horizontal="center" vertical="center"/>
    </xf>
    <xf numFmtId="14" fontId="14" fillId="0" borderId="26" xfId="0" applyNumberFormat="1" applyFont="1" applyBorder="1" applyAlignment="1">
      <alignment horizontal="center" vertical="center"/>
    </xf>
    <xf numFmtId="0" fontId="9" fillId="4" borderId="2" xfId="0" applyFont="1" applyFill="1" applyBorder="1" applyAlignment="1">
      <alignment horizontal="center"/>
    </xf>
    <xf numFmtId="14" fontId="12" fillId="7" borderId="33" xfId="0" applyNumberFormat="1" applyFont="1" applyFill="1" applyBorder="1"/>
    <xf numFmtId="14" fontId="15" fillId="4" borderId="41" xfId="0" applyNumberFormat="1" applyFont="1" applyFill="1" applyBorder="1" applyAlignment="1">
      <alignment horizontal="center" vertical="center"/>
    </xf>
    <xf numFmtId="14" fontId="15" fillId="0" borderId="29" xfId="0" applyNumberFormat="1" applyFont="1" applyBorder="1" applyAlignment="1">
      <alignment horizontal="center" vertical="center"/>
    </xf>
    <xf numFmtId="14" fontId="14" fillId="0" borderId="29" xfId="0" applyNumberFormat="1" applyFont="1" applyBorder="1" applyAlignment="1">
      <alignment horizontal="center" vertical="center"/>
    </xf>
    <xf numFmtId="14" fontId="9" fillId="5" borderId="1" xfId="0" applyNumberFormat="1" applyFont="1" applyFill="1" applyBorder="1" applyAlignment="1">
      <alignment horizontal="center" vertical="center"/>
    </xf>
    <xf numFmtId="14" fontId="3" fillId="8" borderId="2" xfId="0" applyNumberFormat="1" applyFont="1" applyFill="1" applyBorder="1" applyAlignment="1">
      <alignment horizontal="center" vertical="center"/>
    </xf>
    <xf numFmtId="14" fontId="15" fillId="0" borderId="29" xfId="0" applyNumberFormat="1" applyFont="1" applyFill="1" applyBorder="1" applyAlignment="1">
      <alignment horizontal="center" vertical="center"/>
    </xf>
    <xf numFmtId="166" fontId="9" fillId="0" borderId="29" xfId="0" applyNumberFormat="1" applyFont="1" applyFill="1" applyBorder="1" applyAlignment="1">
      <alignment horizontal="center"/>
    </xf>
    <xf numFmtId="14" fontId="14" fillId="0" borderId="29" xfId="0" applyNumberFormat="1" applyFont="1" applyFill="1" applyBorder="1" applyAlignment="1">
      <alignment horizontal="center" vertical="center"/>
    </xf>
    <xf numFmtId="14" fontId="15" fillId="0" borderId="42" xfId="0" applyNumberFormat="1" applyFont="1" applyBorder="1" applyAlignment="1">
      <alignment horizontal="center" vertical="center"/>
    </xf>
    <xf numFmtId="14" fontId="14" fillId="0" borderId="42" xfId="0" applyNumberFormat="1" applyFont="1" applyBorder="1" applyAlignment="1">
      <alignment horizontal="center" vertical="center"/>
    </xf>
    <xf numFmtId="0" fontId="0" fillId="6" borderId="0" xfId="0" applyFill="1" applyBorder="1"/>
    <xf numFmtId="0" fontId="0" fillId="0" borderId="0" xfId="0" applyBorder="1"/>
    <xf numFmtId="0" fontId="0" fillId="0" borderId="0" xfId="0" applyFill="1" applyBorder="1"/>
    <xf numFmtId="165" fontId="9" fillId="9" borderId="25" xfId="0" applyNumberFormat="1" applyFont="1" applyFill="1" applyBorder="1" applyAlignment="1">
      <alignment horizontal="center" vertical="center" wrapText="1"/>
    </xf>
    <xf numFmtId="14" fontId="9" fillId="9" borderId="1" xfId="0" applyNumberFormat="1" applyFont="1" applyFill="1" applyBorder="1" applyAlignment="1">
      <alignment horizontal="center" vertical="center"/>
    </xf>
    <xf numFmtId="14" fontId="14" fillId="7" borderId="4" xfId="0" applyNumberFormat="1" applyFont="1" applyFill="1" applyBorder="1" applyAlignment="1">
      <alignment vertical="center"/>
    </xf>
    <xf numFmtId="0" fontId="8" fillId="0" borderId="19" xfId="0" applyFont="1" applyBorder="1" applyAlignment="1">
      <alignment vertical="center"/>
    </xf>
    <xf numFmtId="167" fontId="18" fillId="6" borderId="4" xfId="0" applyNumberFormat="1" applyFont="1" applyFill="1" applyBorder="1"/>
    <xf numFmtId="0" fontId="3" fillId="8" borderId="6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0" borderId="43" xfId="0" applyFont="1" applyBorder="1" applyAlignment="1">
      <alignment horizontal="right" vertical="center"/>
    </xf>
    <xf numFmtId="0" fontId="0" fillId="0" borderId="14" xfId="0" applyBorder="1"/>
    <xf numFmtId="0" fontId="0" fillId="0" borderId="45" xfId="0" applyBorder="1" applyAlignment="1">
      <alignment horizontal="center" vertical="center"/>
    </xf>
    <xf numFmtId="14" fontId="19" fillId="7" borderId="13" xfId="0" applyNumberFormat="1" applyFont="1" applyFill="1" applyBorder="1" applyAlignment="1">
      <alignment horizontal="center" vertical="center"/>
    </xf>
    <xf numFmtId="14" fontId="14" fillId="7" borderId="32" xfId="0" applyNumberFormat="1" applyFont="1" applyFill="1" applyBorder="1" applyAlignment="1">
      <alignment vertical="center"/>
    </xf>
    <xf numFmtId="14" fontId="15" fillId="0" borderId="0" xfId="0" applyNumberFormat="1" applyFont="1" applyAlignment="1">
      <alignment horizontal="center" vertical="center"/>
    </xf>
    <xf numFmtId="14" fontId="14" fillId="0" borderId="0" xfId="0" applyNumberFormat="1" applyFont="1" applyAlignment="1">
      <alignment horizontal="center" vertical="center"/>
    </xf>
    <xf numFmtId="0" fontId="1" fillId="0" borderId="12" xfId="0" applyFont="1" applyBorder="1"/>
    <xf numFmtId="0" fontId="11" fillId="0" borderId="0" xfId="0" applyFont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0" fontId="8" fillId="3" borderId="10" xfId="0" applyFont="1" applyFill="1" applyBorder="1" applyAlignment="1">
      <alignment horizontal="center"/>
    </xf>
    <xf numFmtId="0" fontId="9" fillId="5" borderId="25" xfId="0" applyFont="1" applyFill="1" applyBorder="1" applyAlignment="1">
      <alignment horizontal="left" vertical="center" wrapText="1"/>
    </xf>
    <xf numFmtId="0" fontId="9" fillId="5" borderId="26" xfId="0" applyFont="1" applyFill="1" applyBorder="1" applyAlignment="1">
      <alignment horizontal="left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/>
    </xf>
    <xf numFmtId="0" fontId="9" fillId="5" borderId="27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11" fillId="5" borderId="26" xfId="0" applyFont="1" applyFill="1" applyBorder="1" applyAlignment="1">
      <alignment horizontal="center" vertical="center" wrapText="1"/>
    </xf>
    <xf numFmtId="0" fontId="11" fillId="5" borderId="27" xfId="0" applyFont="1" applyFill="1" applyBorder="1" applyAlignment="1">
      <alignment horizontal="center" vertical="center" wrapText="1"/>
    </xf>
    <xf numFmtId="0" fontId="11" fillId="5" borderId="28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166" fontId="13" fillId="0" borderId="14" xfId="0" applyNumberFormat="1" applyFont="1" applyBorder="1" applyAlignment="1">
      <alignment horizontal="center"/>
    </xf>
    <xf numFmtId="166" fontId="13" fillId="0" borderId="21" xfId="0" applyNumberFormat="1" applyFont="1" applyBorder="1" applyAlignment="1">
      <alignment horizontal="center"/>
    </xf>
    <xf numFmtId="0" fontId="9" fillId="0" borderId="30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166" fontId="9" fillId="0" borderId="19" xfId="0" applyNumberFormat="1" applyFont="1" applyBorder="1" applyAlignment="1">
      <alignment horizontal="center"/>
    </xf>
    <xf numFmtId="166" fontId="9" fillId="0" borderId="11" xfId="0" applyNumberFormat="1" applyFont="1" applyBorder="1" applyAlignment="1">
      <alignment horizontal="center"/>
    </xf>
    <xf numFmtId="14" fontId="1" fillId="0" borderId="30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6" fontId="9" fillId="0" borderId="6" xfId="0" applyNumberFormat="1" applyFont="1" applyBorder="1" applyAlignment="1">
      <alignment horizontal="center"/>
    </xf>
    <xf numFmtId="166" fontId="9" fillId="0" borderId="18" xfId="0" applyNumberFormat="1" applyFont="1" applyBorder="1" applyAlignment="1">
      <alignment horizontal="center"/>
    </xf>
    <xf numFmtId="166" fontId="9" fillId="0" borderId="40" xfId="0" applyNumberFormat="1" applyFont="1" applyBorder="1" applyAlignment="1">
      <alignment horizontal="center"/>
    </xf>
    <xf numFmtId="14" fontId="14" fillId="7" borderId="4" xfId="0" applyNumberFormat="1" applyFont="1" applyFill="1" applyBorder="1" applyAlignment="1">
      <alignment horizontal="center" vertical="center"/>
    </xf>
    <xf numFmtId="14" fontId="14" fillId="7" borderId="2" xfId="0" applyNumberFormat="1" applyFont="1" applyFill="1" applyBorder="1" applyAlignment="1">
      <alignment horizontal="center" vertical="center"/>
    </xf>
    <xf numFmtId="166" fontId="9" fillId="0" borderId="4" xfId="0" applyNumberFormat="1" applyFont="1" applyBorder="1" applyAlignment="1">
      <alignment horizontal="center"/>
    </xf>
    <xf numFmtId="166" fontId="9" fillId="0" borderId="26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14" fontId="14" fillId="7" borderId="32" xfId="0" applyNumberFormat="1" applyFont="1" applyFill="1" applyBorder="1" applyAlignment="1">
      <alignment horizontal="center" vertical="center"/>
    </xf>
    <xf numFmtId="166" fontId="9" fillId="0" borderId="42" xfId="0" applyNumberFormat="1" applyFont="1" applyBorder="1" applyAlignment="1">
      <alignment horizontal="center"/>
    </xf>
    <xf numFmtId="166" fontId="9" fillId="0" borderId="29" xfId="0" applyNumberFormat="1" applyFont="1" applyBorder="1" applyAlignment="1">
      <alignment horizontal="center"/>
    </xf>
    <xf numFmtId="0" fontId="9" fillId="0" borderId="26" xfId="0" applyFont="1" applyBorder="1" applyAlignment="1">
      <alignment horizontal="center" vertical="center" wrapText="1"/>
    </xf>
    <xf numFmtId="166" fontId="9" fillId="0" borderId="23" xfId="0" applyNumberFormat="1" applyFont="1" applyBorder="1" applyAlignment="1">
      <alignment horizontal="center"/>
    </xf>
    <xf numFmtId="166" fontId="9" fillId="0" borderId="24" xfId="0" applyNumberFormat="1" applyFont="1" applyBorder="1" applyAlignment="1">
      <alignment horizontal="center"/>
    </xf>
    <xf numFmtId="166" fontId="9" fillId="0" borderId="41" xfId="0" applyNumberFormat="1" applyFont="1" applyBorder="1" applyAlignment="1">
      <alignment horizontal="center"/>
    </xf>
    <xf numFmtId="0" fontId="8" fillId="8" borderId="8" xfId="0" applyFont="1" applyFill="1" applyBorder="1" applyAlignment="1">
      <alignment horizontal="center"/>
    </xf>
    <xf numFmtId="0" fontId="8" fillId="8" borderId="40" xfId="0" applyFont="1" applyFill="1" applyBorder="1" applyAlignment="1">
      <alignment horizontal="center"/>
    </xf>
    <xf numFmtId="0" fontId="20" fillId="7" borderId="33" xfId="0" applyFont="1" applyFill="1" applyBorder="1" applyAlignment="1">
      <alignment horizontal="center" vertical="center"/>
    </xf>
    <xf numFmtId="0" fontId="20" fillId="7" borderId="34" xfId="0" applyFont="1" applyFill="1" applyBorder="1" applyAlignment="1">
      <alignment horizontal="center" vertical="center"/>
    </xf>
    <xf numFmtId="14" fontId="16" fillId="0" borderId="30" xfId="0" applyNumberFormat="1" applyFont="1" applyBorder="1" applyAlignment="1">
      <alignment horizontal="center" vertical="center" wrapText="1"/>
    </xf>
    <xf numFmtId="14" fontId="16" fillId="0" borderId="2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166" fontId="9" fillId="0" borderId="0" xfId="0" applyNumberFormat="1" applyFont="1" applyAlignment="1">
      <alignment horizontal="center"/>
    </xf>
  </cellXfs>
  <cellStyles count="1">
    <cellStyle name="Standard" xfId="0" builtinId="0"/>
  </cellStyles>
  <dxfs count="111"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FF7D7D"/>
        </patternFill>
      </fill>
    </dxf>
    <dxf>
      <fill>
        <patternFill>
          <bgColor theme="9" tint="0.39994506668294322"/>
        </patternFill>
      </fill>
    </dxf>
    <dxf>
      <fill>
        <patternFill>
          <bgColor rgb="FFFF7D7D"/>
        </patternFill>
      </fill>
    </dxf>
    <dxf>
      <fill>
        <patternFill>
          <bgColor theme="9" tint="0.39994506668294322"/>
        </patternFill>
      </fill>
    </dxf>
    <dxf>
      <fill>
        <patternFill>
          <bgColor rgb="FFFF7D7D"/>
        </patternFill>
      </fill>
    </dxf>
    <dxf>
      <fill>
        <patternFill>
          <bgColor theme="9" tint="0.39994506668294322"/>
        </patternFill>
      </fill>
    </dxf>
    <dxf>
      <fill>
        <patternFill>
          <bgColor rgb="FFFF7D7D"/>
        </patternFill>
      </fill>
    </dxf>
    <dxf>
      <fill>
        <patternFill>
          <bgColor theme="9" tint="0.39994506668294322"/>
        </patternFill>
      </fill>
    </dxf>
    <dxf>
      <fill>
        <patternFill>
          <bgColor rgb="FFFF7D7D"/>
        </patternFill>
      </fill>
    </dxf>
    <dxf>
      <fill>
        <patternFill>
          <bgColor theme="9" tint="0.39994506668294322"/>
        </patternFill>
      </fill>
    </dxf>
    <dxf>
      <fill>
        <patternFill>
          <bgColor rgb="FFFF7D7D"/>
        </patternFill>
      </fill>
    </dxf>
    <dxf>
      <fill>
        <patternFill>
          <bgColor theme="9" tint="0.39994506668294322"/>
        </patternFill>
      </fill>
    </dxf>
    <dxf>
      <fill>
        <patternFill>
          <bgColor rgb="FFFF7D7D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5C4F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FF7D7D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FF7D7D"/>
        </patternFill>
      </fill>
    </dxf>
    <dxf>
      <fill>
        <patternFill>
          <bgColor theme="9" tint="0.39994506668294322"/>
        </patternFill>
      </fill>
    </dxf>
    <dxf>
      <fill>
        <patternFill>
          <bgColor rgb="FFFF7D7D"/>
        </patternFill>
      </fill>
    </dxf>
    <dxf>
      <fill>
        <patternFill>
          <bgColor theme="9" tint="0.39994506668294322"/>
        </patternFill>
      </fill>
    </dxf>
    <dxf>
      <fill>
        <patternFill>
          <bgColor rgb="FFFF7D7D"/>
        </patternFill>
      </fill>
    </dxf>
    <dxf>
      <fill>
        <patternFill>
          <bgColor theme="9" tint="0.39994506668294322"/>
        </patternFill>
      </fill>
    </dxf>
    <dxf>
      <fill>
        <patternFill>
          <bgColor rgb="FFFF7D7D"/>
        </patternFill>
      </fill>
    </dxf>
    <dxf>
      <fill>
        <patternFill>
          <bgColor theme="9" tint="0.39994506668294322"/>
        </patternFill>
      </fill>
    </dxf>
    <dxf>
      <fill>
        <patternFill>
          <bgColor rgb="FFFF7D7D"/>
        </patternFill>
      </fill>
    </dxf>
    <dxf>
      <fill>
        <patternFill>
          <bgColor theme="9" tint="0.39994506668294322"/>
        </patternFill>
      </fill>
    </dxf>
    <dxf>
      <fill>
        <patternFill>
          <bgColor rgb="FFFF7D7D"/>
        </patternFill>
      </fill>
    </dxf>
    <dxf>
      <fill>
        <patternFill>
          <bgColor theme="9" tint="0.39994506668294322"/>
        </patternFill>
      </fill>
    </dxf>
    <dxf>
      <fill>
        <patternFill>
          <bgColor rgb="FFFF7D7D"/>
        </patternFill>
      </fill>
    </dxf>
  </dxfs>
  <tableStyles count="0" defaultTableStyle="TableStyleMedium2" defaultPivotStyle="PivotStyleLight16"/>
  <colors>
    <mruColors>
      <color rgb="FFFF7D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weg sind</a:t>
            </a:r>
            <a:r>
              <a:rPr lang="en-US" baseline="0"/>
              <a:t> sie, die Kilos!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areaChart>
        <c:grouping val="stacked"/>
        <c:varyColors val="0"/>
        <c:ser>
          <c:idx val="2"/>
          <c:order val="2"/>
          <c:tx>
            <c:strRef>
              <c:f>KG!$E$1</c:f>
              <c:strCache>
                <c:ptCount val="1"/>
                <c:pt idx="0">
                  <c:v>Bauch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KG!$A$2:$A$29</c:f>
              <c:numCache>
                <c:formatCode>dd/mm/yy;@</c:formatCode>
                <c:ptCount val="28"/>
                <c:pt idx="0">
                  <c:v>44083</c:v>
                </c:pt>
                <c:pt idx="1">
                  <c:v>44090</c:v>
                </c:pt>
                <c:pt idx="2">
                  <c:v>44097</c:v>
                </c:pt>
                <c:pt idx="3">
                  <c:v>44104</c:v>
                </c:pt>
                <c:pt idx="4">
                  <c:v>44111</c:v>
                </c:pt>
                <c:pt idx="5">
                  <c:v>44118</c:v>
                </c:pt>
                <c:pt idx="6">
                  <c:v>44125</c:v>
                </c:pt>
                <c:pt idx="7">
                  <c:v>44132</c:v>
                </c:pt>
                <c:pt idx="8">
                  <c:v>44139</c:v>
                </c:pt>
                <c:pt idx="9">
                  <c:v>44146</c:v>
                </c:pt>
                <c:pt idx="10">
                  <c:v>44153</c:v>
                </c:pt>
                <c:pt idx="11">
                  <c:v>44160</c:v>
                </c:pt>
                <c:pt idx="12">
                  <c:v>44167</c:v>
                </c:pt>
                <c:pt idx="13">
                  <c:v>44174</c:v>
                </c:pt>
                <c:pt idx="14">
                  <c:v>44181</c:v>
                </c:pt>
                <c:pt idx="15">
                  <c:v>44188</c:v>
                </c:pt>
                <c:pt idx="16">
                  <c:v>44195</c:v>
                </c:pt>
                <c:pt idx="17">
                  <c:v>44202</c:v>
                </c:pt>
                <c:pt idx="18">
                  <c:v>44209</c:v>
                </c:pt>
                <c:pt idx="19">
                  <c:v>44216</c:v>
                </c:pt>
                <c:pt idx="20">
                  <c:v>44223</c:v>
                </c:pt>
                <c:pt idx="21">
                  <c:v>44230</c:v>
                </c:pt>
                <c:pt idx="22">
                  <c:v>44237</c:v>
                </c:pt>
                <c:pt idx="23">
                  <c:v>44244</c:v>
                </c:pt>
                <c:pt idx="24">
                  <c:v>44251</c:v>
                </c:pt>
                <c:pt idx="25">
                  <c:v>44258</c:v>
                </c:pt>
                <c:pt idx="26">
                  <c:v>44265</c:v>
                </c:pt>
                <c:pt idx="27">
                  <c:v>44272</c:v>
                </c:pt>
              </c:numCache>
            </c:numRef>
          </c:cat>
          <c:val>
            <c:numRef>
              <c:f>KG!$E$2:$E$29</c:f>
              <c:numCache>
                <c:formatCode>General</c:formatCode>
                <c:ptCount val="28"/>
                <c:pt idx="0">
                  <c:v>141</c:v>
                </c:pt>
                <c:pt idx="1">
                  <c:v>140.4</c:v>
                </c:pt>
                <c:pt idx="2">
                  <c:v>138.4</c:v>
                </c:pt>
                <c:pt idx="3">
                  <c:v>137.5</c:v>
                </c:pt>
                <c:pt idx="4">
                  <c:v>139.6</c:v>
                </c:pt>
                <c:pt idx="5">
                  <c:v>139.1</c:v>
                </c:pt>
                <c:pt idx="6">
                  <c:v>134</c:v>
                </c:pt>
                <c:pt idx="7">
                  <c:v>134</c:v>
                </c:pt>
                <c:pt idx="8">
                  <c:v>132.1</c:v>
                </c:pt>
                <c:pt idx="9">
                  <c:v>128.5</c:v>
                </c:pt>
                <c:pt idx="10">
                  <c:v>129.6</c:v>
                </c:pt>
                <c:pt idx="11">
                  <c:v>128.69999999999999</c:v>
                </c:pt>
                <c:pt idx="12">
                  <c:v>126</c:v>
                </c:pt>
                <c:pt idx="13">
                  <c:v>126.5</c:v>
                </c:pt>
                <c:pt idx="14">
                  <c:v>127.2</c:v>
                </c:pt>
                <c:pt idx="15">
                  <c:v>126</c:v>
                </c:pt>
                <c:pt idx="16">
                  <c:v>127.2</c:v>
                </c:pt>
                <c:pt idx="17">
                  <c:v>126.1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682-40B5-8DB4-9419AAF44F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4528400"/>
        <c:axId val="204528816"/>
      </c:areaChart>
      <c:barChart>
        <c:barDir val="col"/>
        <c:grouping val="clustered"/>
        <c:varyColors val="0"/>
        <c:ser>
          <c:idx val="1"/>
          <c:order val="1"/>
          <c:tx>
            <c:strRef>
              <c:f>KG!$D$1</c:f>
              <c:strCache>
                <c:ptCount val="1"/>
                <c:pt idx="0">
                  <c:v>Hüfte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KG!$A$2:$A$29</c:f>
              <c:numCache>
                <c:formatCode>dd/mm/yy;@</c:formatCode>
                <c:ptCount val="28"/>
                <c:pt idx="0">
                  <c:v>44083</c:v>
                </c:pt>
                <c:pt idx="1">
                  <c:v>44090</c:v>
                </c:pt>
                <c:pt idx="2">
                  <c:v>44097</c:v>
                </c:pt>
                <c:pt idx="3">
                  <c:v>44104</c:v>
                </c:pt>
                <c:pt idx="4">
                  <c:v>44111</c:v>
                </c:pt>
                <c:pt idx="5">
                  <c:v>44118</c:v>
                </c:pt>
                <c:pt idx="6">
                  <c:v>44125</c:v>
                </c:pt>
                <c:pt idx="7">
                  <c:v>44132</c:v>
                </c:pt>
                <c:pt idx="8">
                  <c:v>44139</c:v>
                </c:pt>
                <c:pt idx="9">
                  <c:v>44146</c:v>
                </c:pt>
                <c:pt idx="10">
                  <c:v>44153</c:v>
                </c:pt>
                <c:pt idx="11">
                  <c:v>44160</c:v>
                </c:pt>
                <c:pt idx="12">
                  <c:v>44167</c:v>
                </c:pt>
                <c:pt idx="13">
                  <c:v>44174</c:v>
                </c:pt>
                <c:pt idx="14">
                  <c:v>44181</c:v>
                </c:pt>
                <c:pt idx="15">
                  <c:v>44188</c:v>
                </c:pt>
                <c:pt idx="16">
                  <c:v>44195</c:v>
                </c:pt>
                <c:pt idx="17">
                  <c:v>44202</c:v>
                </c:pt>
                <c:pt idx="18">
                  <c:v>44209</c:v>
                </c:pt>
                <c:pt idx="19">
                  <c:v>44216</c:v>
                </c:pt>
                <c:pt idx="20">
                  <c:v>44223</c:v>
                </c:pt>
                <c:pt idx="21">
                  <c:v>44230</c:v>
                </c:pt>
                <c:pt idx="22">
                  <c:v>44237</c:v>
                </c:pt>
                <c:pt idx="23">
                  <c:v>44244</c:v>
                </c:pt>
                <c:pt idx="24">
                  <c:v>44251</c:v>
                </c:pt>
                <c:pt idx="25">
                  <c:v>44258</c:v>
                </c:pt>
                <c:pt idx="26">
                  <c:v>44265</c:v>
                </c:pt>
                <c:pt idx="27">
                  <c:v>44272</c:v>
                </c:pt>
              </c:numCache>
            </c:numRef>
          </c:cat>
          <c:val>
            <c:numRef>
              <c:f>KG!$D$2:$D$29</c:f>
              <c:numCache>
                <c:formatCode>General</c:formatCode>
                <c:ptCount val="28"/>
                <c:pt idx="0">
                  <c:v>138</c:v>
                </c:pt>
                <c:pt idx="1">
                  <c:v>137.4</c:v>
                </c:pt>
                <c:pt idx="2">
                  <c:v>135.4</c:v>
                </c:pt>
                <c:pt idx="3">
                  <c:v>133.19999999999999</c:v>
                </c:pt>
                <c:pt idx="4">
                  <c:v>131.80000000000001</c:v>
                </c:pt>
                <c:pt idx="5">
                  <c:v>134.1</c:v>
                </c:pt>
                <c:pt idx="6">
                  <c:v>130</c:v>
                </c:pt>
                <c:pt idx="7">
                  <c:v>127</c:v>
                </c:pt>
                <c:pt idx="8">
                  <c:v>127</c:v>
                </c:pt>
                <c:pt idx="9">
                  <c:v>125</c:v>
                </c:pt>
                <c:pt idx="10">
                  <c:v>126.5</c:v>
                </c:pt>
                <c:pt idx="11">
                  <c:v>126.7</c:v>
                </c:pt>
                <c:pt idx="12">
                  <c:v>121.5</c:v>
                </c:pt>
                <c:pt idx="13">
                  <c:v>123.9</c:v>
                </c:pt>
                <c:pt idx="14">
                  <c:v>125</c:v>
                </c:pt>
                <c:pt idx="15">
                  <c:v>124</c:v>
                </c:pt>
                <c:pt idx="16">
                  <c:v>125</c:v>
                </c:pt>
                <c:pt idx="17">
                  <c:v>125.6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682-40B5-8DB4-9419AAF44F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528400"/>
        <c:axId val="204528816"/>
      </c:barChart>
      <c:lineChart>
        <c:grouping val="standard"/>
        <c:varyColors val="0"/>
        <c:ser>
          <c:idx val="0"/>
          <c:order val="0"/>
          <c:tx>
            <c:strRef>
              <c:f>KG!$B$1</c:f>
              <c:strCache>
                <c:ptCount val="1"/>
                <c:pt idx="0">
                  <c:v>Gewicht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KG!$A$2:$A$29</c:f>
              <c:numCache>
                <c:formatCode>dd/mm/yy;@</c:formatCode>
                <c:ptCount val="28"/>
                <c:pt idx="0">
                  <c:v>44083</c:v>
                </c:pt>
                <c:pt idx="1">
                  <c:v>44090</c:v>
                </c:pt>
                <c:pt idx="2">
                  <c:v>44097</c:v>
                </c:pt>
                <c:pt idx="3">
                  <c:v>44104</c:v>
                </c:pt>
                <c:pt idx="4">
                  <c:v>44111</c:v>
                </c:pt>
                <c:pt idx="5">
                  <c:v>44118</c:v>
                </c:pt>
                <c:pt idx="6">
                  <c:v>44125</c:v>
                </c:pt>
                <c:pt idx="7">
                  <c:v>44132</c:v>
                </c:pt>
                <c:pt idx="8">
                  <c:v>44139</c:v>
                </c:pt>
                <c:pt idx="9">
                  <c:v>44146</c:v>
                </c:pt>
                <c:pt idx="10">
                  <c:v>44153</c:v>
                </c:pt>
                <c:pt idx="11">
                  <c:v>44160</c:v>
                </c:pt>
                <c:pt idx="12">
                  <c:v>44167</c:v>
                </c:pt>
                <c:pt idx="13">
                  <c:v>44174</c:v>
                </c:pt>
                <c:pt idx="14">
                  <c:v>44181</c:v>
                </c:pt>
                <c:pt idx="15">
                  <c:v>44188</c:v>
                </c:pt>
                <c:pt idx="16">
                  <c:v>44195</c:v>
                </c:pt>
                <c:pt idx="17">
                  <c:v>44202</c:v>
                </c:pt>
                <c:pt idx="18">
                  <c:v>44209</c:v>
                </c:pt>
                <c:pt idx="19">
                  <c:v>44216</c:v>
                </c:pt>
                <c:pt idx="20">
                  <c:v>44223</c:v>
                </c:pt>
                <c:pt idx="21">
                  <c:v>44230</c:v>
                </c:pt>
                <c:pt idx="22">
                  <c:v>44237</c:v>
                </c:pt>
                <c:pt idx="23">
                  <c:v>44244</c:v>
                </c:pt>
                <c:pt idx="24">
                  <c:v>44251</c:v>
                </c:pt>
                <c:pt idx="25">
                  <c:v>44258</c:v>
                </c:pt>
                <c:pt idx="26">
                  <c:v>44265</c:v>
                </c:pt>
                <c:pt idx="27">
                  <c:v>44272</c:v>
                </c:pt>
              </c:numCache>
            </c:numRef>
          </c:cat>
          <c:val>
            <c:numRef>
              <c:f>KG!$B$2:$B$29</c:f>
              <c:numCache>
                <c:formatCode>General</c:formatCode>
                <c:ptCount val="28"/>
                <c:pt idx="0">
                  <c:v>128.6</c:v>
                </c:pt>
                <c:pt idx="1">
                  <c:v>125.8</c:v>
                </c:pt>
                <c:pt idx="2">
                  <c:v>124.1</c:v>
                </c:pt>
                <c:pt idx="3">
                  <c:v>122.1</c:v>
                </c:pt>
                <c:pt idx="4">
                  <c:v>123.2</c:v>
                </c:pt>
                <c:pt idx="5">
                  <c:v>118.6</c:v>
                </c:pt>
                <c:pt idx="6">
                  <c:v>116</c:v>
                </c:pt>
                <c:pt idx="7">
                  <c:v>114.4</c:v>
                </c:pt>
                <c:pt idx="8">
                  <c:v>112.5</c:v>
                </c:pt>
                <c:pt idx="9">
                  <c:v>111.5</c:v>
                </c:pt>
                <c:pt idx="10">
                  <c:v>112.7</c:v>
                </c:pt>
                <c:pt idx="11">
                  <c:v>109.9</c:v>
                </c:pt>
                <c:pt idx="12">
                  <c:v>108.9</c:v>
                </c:pt>
                <c:pt idx="13">
                  <c:v>108.8</c:v>
                </c:pt>
                <c:pt idx="14">
                  <c:v>106.6</c:v>
                </c:pt>
                <c:pt idx="15">
                  <c:v>104.9</c:v>
                </c:pt>
                <c:pt idx="16">
                  <c:v>106.6</c:v>
                </c:pt>
                <c:pt idx="17">
                  <c:v>106.5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82-40B5-8DB4-9419AAF44F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528400"/>
        <c:axId val="204528816"/>
      </c:lineChart>
      <c:dateAx>
        <c:axId val="2045284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dd/mm/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4528816"/>
        <c:crosses val="autoZero"/>
        <c:auto val="1"/>
        <c:lblOffset val="100"/>
        <c:baseTimeUnit val="days"/>
      </c:dateAx>
      <c:valAx>
        <c:axId val="204528816"/>
        <c:scaling>
          <c:orientation val="minMax"/>
          <c:max val="170"/>
          <c:min val="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4528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weg sind</a:t>
            </a:r>
            <a:r>
              <a:rPr lang="en-US" baseline="0"/>
              <a:t> sie, die Kilos!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KG!$B$1</c:f>
              <c:strCache>
                <c:ptCount val="1"/>
                <c:pt idx="0">
                  <c:v>Gewicht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KG!$A$2:$A$29</c:f>
              <c:numCache>
                <c:formatCode>dd/mm/yy;@</c:formatCode>
                <c:ptCount val="28"/>
                <c:pt idx="0">
                  <c:v>44083</c:v>
                </c:pt>
                <c:pt idx="1">
                  <c:v>44090</c:v>
                </c:pt>
                <c:pt idx="2">
                  <c:v>44097</c:v>
                </c:pt>
                <c:pt idx="3">
                  <c:v>44104</c:v>
                </c:pt>
                <c:pt idx="4">
                  <c:v>44111</c:v>
                </c:pt>
                <c:pt idx="5">
                  <c:v>44118</c:v>
                </c:pt>
                <c:pt idx="6">
                  <c:v>44125</c:v>
                </c:pt>
                <c:pt idx="7">
                  <c:v>44132</c:v>
                </c:pt>
                <c:pt idx="8">
                  <c:v>44139</c:v>
                </c:pt>
                <c:pt idx="9">
                  <c:v>44146</c:v>
                </c:pt>
                <c:pt idx="10">
                  <c:v>44153</c:v>
                </c:pt>
                <c:pt idx="11">
                  <c:v>44160</c:v>
                </c:pt>
                <c:pt idx="12">
                  <c:v>44167</c:v>
                </c:pt>
                <c:pt idx="13">
                  <c:v>44174</c:v>
                </c:pt>
                <c:pt idx="14">
                  <c:v>44181</c:v>
                </c:pt>
                <c:pt idx="15">
                  <c:v>44188</c:v>
                </c:pt>
                <c:pt idx="16">
                  <c:v>44195</c:v>
                </c:pt>
                <c:pt idx="17">
                  <c:v>44202</c:v>
                </c:pt>
                <c:pt idx="18">
                  <c:v>44209</c:v>
                </c:pt>
                <c:pt idx="19">
                  <c:v>44216</c:v>
                </c:pt>
                <c:pt idx="20">
                  <c:v>44223</c:v>
                </c:pt>
                <c:pt idx="21">
                  <c:v>44230</c:v>
                </c:pt>
                <c:pt idx="22">
                  <c:v>44237</c:v>
                </c:pt>
                <c:pt idx="23">
                  <c:v>44244</c:v>
                </c:pt>
                <c:pt idx="24">
                  <c:v>44251</c:v>
                </c:pt>
                <c:pt idx="25">
                  <c:v>44258</c:v>
                </c:pt>
                <c:pt idx="26">
                  <c:v>44265</c:v>
                </c:pt>
                <c:pt idx="27">
                  <c:v>44272</c:v>
                </c:pt>
              </c:numCache>
            </c:numRef>
          </c:cat>
          <c:val>
            <c:numRef>
              <c:f>KG!$B$2:$B$29</c:f>
              <c:numCache>
                <c:formatCode>General</c:formatCode>
                <c:ptCount val="28"/>
                <c:pt idx="0">
                  <c:v>128.6</c:v>
                </c:pt>
                <c:pt idx="1">
                  <c:v>125.8</c:v>
                </c:pt>
                <c:pt idx="2">
                  <c:v>124.1</c:v>
                </c:pt>
                <c:pt idx="3">
                  <c:v>122.1</c:v>
                </c:pt>
                <c:pt idx="4">
                  <c:v>123.2</c:v>
                </c:pt>
                <c:pt idx="5">
                  <c:v>118.6</c:v>
                </c:pt>
                <c:pt idx="6">
                  <c:v>116</c:v>
                </c:pt>
                <c:pt idx="7">
                  <c:v>114.4</c:v>
                </c:pt>
                <c:pt idx="8">
                  <c:v>112.5</c:v>
                </c:pt>
                <c:pt idx="9">
                  <c:v>111.5</c:v>
                </c:pt>
                <c:pt idx="10">
                  <c:v>112.7</c:v>
                </c:pt>
                <c:pt idx="11">
                  <c:v>109.9</c:v>
                </c:pt>
                <c:pt idx="12">
                  <c:v>108.9</c:v>
                </c:pt>
                <c:pt idx="13">
                  <c:v>108.8</c:v>
                </c:pt>
                <c:pt idx="14">
                  <c:v>106.6</c:v>
                </c:pt>
                <c:pt idx="15">
                  <c:v>104.9</c:v>
                </c:pt>
                <c:pt idx="16">
                  <c:v>106.6</c:v>
                </c:pt>
                <c:pt idx="17">
                  <c:v>106.5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8-4674-B22B-135CF36F900D}"/>
            </c:ext>
          </c:extLst>
        </c:ser>
        <c:ser>
          <c:idx val="1"/>
          <c:order val="1"/>
          <c:tx>
            <c:strRef>
              <c:f>KG!$D$1</c:f>
              <c:strCache>
                <c:ptCount val="1"/>
                <c:pt idx="0">
                  <c:v>Hüfte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KG!$A$2:$A$29</c:f>
              <c:numCache>
                <c:formatCode>dd/mm/yy;@</c:formatCode>
                <c:ptCount val="28"/>
                <c:pt idx="0">
                  <c:v>44083</c:v>
                </c:pt>
                <c:pt idx="1">
                  <c:v>44090</c:v>
                </c:pt>
                <c:pt idx="2">
                  <c:v>44097</c:v>
                </c:pt>
                <c:pt idx="3">
                  <c:v>44104</c:v>
                </c:pt>
                <c:pt idx="4">
                  <c:v>44111</c:v>
                </c:pt>
                <c:pt idx="5">
                  <c:v>44118</c:v>
                </c:pt>
                <c:pt idx="6">
                  <c:v>44125</c:v>
                </c:pt>
                <c:pt idx="7">
                  <c:v>44132</c:v>
                </c:pt>
                <c:pt idx="8">
                  <c:v>44139</c:v>
                </c:pt>
                <c:pt idx="9">
                  <c:v>44146</c:v>
                </c:pt>
                <c:pt idx="10">
                  <c:v>44153</c:v>
                </c:pt>
                <c:pt idx="11">
                  <c:v>44160</c:v>
                </c:pt>
                <c:pt idx="12">
                  <c:v>44167</c:v>
                </c:pt>
                <c:pt idx="13">
                  <c:v>44174</c:v>
                </c:pt>
                <c:pt idx="14">
                  <c:v>44181</c:v>
                </c:pt>
                <c:pt idx="15">
                  <c:v>44188</c:v>
                </c:pt>
                <c:pt idx="16">
                  <c:v>44195</c:v>
                </c:pt>
                <c:pt idx="17">
                  <c:v>44202</c:v>
                </c:pt>
                <c:pt idx="18">
                  <c:v>44209</c:v>
                </c:pt>
                <c:pt idx="19">
                  <c:v>44216</c:v>
                </c:pt>
                <c:pt idx="20">
                  <c:v>44223</c:v>
                </c:pt>
                <c:pt idx="21">
                  <c:v>44230</c:v>
                </c:pt>
                <c:pt idx="22">
                  <c:v>44237</c:v>
                </c:pt>
                <c:pt idx="23">
                  <c:v>44244</c:v>
                </c:pt>
                <c:pt idx="24">
                  <c:v>44251</c:v>
                </c:pt>
                <c:pt idx="25">
                  <c:v>44258</c:v>
                </c:pt>
                <c:pt idx="26">
                  <c:v>44265</c:v>
                </c:pt>
                <c:pt idx="27">
                  <c:v>44272</c:v>
                </c:pt>
              </c:numCache>
            </c:numRef>
          </c:cat>
          <c:val>
            <c:numRef>
              <c:f>KG!$D$2:$D$29</c:f>
              <c:numCache>
                <c:formatCode>General</c:formatCode>
                <c:ptCount val="28"/>
                <c:pt idx="0">
                  <c:v>138</c:v>
                </c:pt>
                <c:pt idx="1">
                  <c:v>137.4</c:v>
                </c:pt>
                <c:pt idx="2">
                  <c:v>135.4</c:v>
                </c:pt>
                <c:pt idx="3">
                  <c:v>133.19999999999999</c:v>
                </c:pt>
                <c:pt idx="4">
                  <c:v>131.80000000000001</c:v>
                </c:pt>
                <c:pt idx="5">
                  <c:v>134.1</c:v>
                </c:pt>
                <c:pt idx="6">
                  <c:v>130</c:v>
                </c:pt>
                <c:pt idx="7">
                  <c:v>127</c:v>
                </c:pt>
                <c:pt idx="8">
                  <c:v>127</c:v>
                </c:pt>
                <c:pt idx="9">
                  <c:v>125</c:v>
                </c:pt>
                <c:pt idx="10">
                  <c:v>126.5</c:v>
                </c:pt>
                <c:pt idx="11">
                  <c:v>126.7</c:v>
                </c:pt>
                <c:pt idx="12">
                  <c:v>121.5</c:v>
                </c:pt>
                <c:pt idx="13">
                  <c:v>123.9</c:v>
                </c:pt>
                <c:pt idx="14">
                  <c:v>125</c:v>
                </c:pt>
                <c:pt idx="15">
                  <c:v>124</c:v>
                </c:pt>
                <c:pt idx="16">
                  <c:v>125</c:v>
                </c:pt>
                <c:pt idx="17">
                  <c:v>125.6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78-4674-B22B-135CF36F900D}"/>
            </c:ext>
          </c:extLst>
        </c:ser>
        <c:ser>
          <c:idx val="2"/>
          <c:order val="2"/>
          <c:tx>
            <c:strRef>
              <c:f>KG!$E$1</c:f>
              <c:strCache>
                <c:ptCount val="1"/>
                <c:pt idx="0">
                  <c:v>Bauch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KG!$A$2:$A$29</c:f>
              <c:numCache>
                <c:formatCode>dd/mm/yy;@</c:formatCode>
                <c:ptCount val="28"/>
                <c:pt idx="0">
                  <c:v>44083</c:v>
                </c:pt>
                <c:pt idx="1">
                  <c:v>44090</c:v>
                </c:pt>
                <c:pt idx="2">
                  <c:v>44097</c:v>
                </c:pt>
                <c:pt idx="3">
                  <c:v>44104</c:v>
                </c:pt>
                <c:pt idx="4">
                  <c:v>44111</c:v>
                </c:pt>
                <c:pt idx="5">
                  <c:v>44118</c:v>
                </c:pt>
                <c:pt idx="6">
                  <c:v>44125</c:v>
                </c:pt>
                <c:pt idx="7">
                  <c:v>44132</c:v>
                </c:pt>
                <c:pt idx="8">
                  <c:v>44139</c:v>
                </c:pt>
                <c:pt idx="9">
                  <c:v>44146</c:v>
                </c:pt>
                <c:pt idx="10">
                  <c:v>44153</c:v>
                </c:pt>
                <c:pt idx="11">
                  <c:v>44160</c:v>
                </c:pt>
                <c:pt idx="12">
                  <c:v>44167</c:v>
                </c:pt>
                <c:pt idx="13">
                  <c:v>44174</c:v>
                </c:pt>
                <c:pt idx="14">
                  <c:v>44181</c:v>
                </c:pt>
                <c:pt idx="15">
                  <c:v>44188</c:v>
                </c:pt>
                <c:pt idx="16">
                  <c:v>44195</c:v>
                </c:pt>
                <c:pt idx="17">
                  <c:v>44202</c:v>
                </c:pt>
                <c:pt idx="18">
                  <c:v>44209</c:v>
                </c:pt>
                <c:pt idx="19">
                  <c:v>44216</c:v>
                </c:pt>
                <c:pt idx="20">
                  <c:v>44223</c:v>
                </c:pt>
                <c:pt idx="21">
                  <c:v>44230</c:v>
                </c:pt>
                <c:pt idx="22">
                  <c:v>44237</c:v>
                </c:pt>
                <c:pt idx="23">
                  <c:v>44244</c:v>
                </c:pt>
                <c:pt idx="24">
                  <c:v>44251</c:v>
                </c:pt>
                <c:pt idx="25">
                  <c:v>44258</c:v>
                </c:pt>
                <c:pt idx="26">
                  <c:v>44265</c:v>
                </c:pt>
                <c:pt idx="27">
                  <c:v>44272</c:v>
                </c:pt>
              </c:numCache>
            </c:numRef>
          </c:cat>
          <c:val>
            <c:numRef>
              <c:f>KG!$E$2:$E$29</c:f>
              <c:numCache>
                <c:formatCode>General</c:formatCode>
                <c:ptCount val="28"/>
                <c:pt idx="0">
                  <c:v>141</c:v>
                </c:pt>
                <c:pt idx="1">
                  <c:v>140.4</c:v>
                </c:pt>
                <c:pt idx="2">
                  <c:v>138.4</c:v>
                </c:pt>
                <c:pt idx="3">
                  <c:v>137.5</c:v>
                </c:pt>
                <c:pt idx="4">
                  <c:v>139.6</c:v>
                </c:pt>
                <c:pt idx="5">
                  <c:v>139.1</c:v>
                </c:pt>
                <c:pt idx="6">
                  <c:v>134</c:v>
                </c:pt>
                <c:pt idx="7">
                  <c:v>134</c:v>
                </c:pt>
                <c:pt idx="8">
                  <c:v>132.1</c:v>
                </c:pt>
                <c:pt idx="9">
                  <c:v>128.5</c:v>
                </c:pt>
                <c:pt idx="10">
                  <c:v>129.6</c:v>
                </c:pt>
                <c:pt idx="11">
                  <c:v>128.69999999999999</c:v>
                </c:pt>
                <c:pt idx="12">
                  <c:v>126</c:v>
                </c:pt>
                <c:pt idx="13">
                  <c:v>126.5</c:v>
                </c:pt>
                <c:pt idx="14">
                  <c:v>127.2</c:v>
                </c:pt>
                <c:pt idx="15">
                  <c:v>126</c:v>
                </c:pt>
                <c:pt idx="16">
                  <c:v>127.2</c:v>
                </c:pt>
                <c:pt idx="17">
                  <c:v>126.1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78-4674-B22B-135CF36F90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528400"/>
        <c:axId val="204528816"/>
      </c:lineChart>
      <c:dateAx>
        <c:axId val="2045284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dd/mm/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4528816"/>
        <c:crosses val="autoZero"/>
        <c:auto val="1"/>
        <c:lblOffset val="100"/>
        <c:baseTimeUnit val="days"/>
      </c:dateAx>
      <c:valAx>
        <c:axId val="204528816"/>
        <c:scaling>
          <c:orientation val="minMax"/>
          <c:max val="170"/>
          <c:min val="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4528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6" dropStyle="combo" dx="22" fmlaLink="$A2" fmlaRange="Htab!$D$2:$D$7" noThreeD="1" sel="1" val="0"/>
</file>

<file path=xl/ctrlProps/ctrlProp2.xml><?xml version="1.0" encoding="utf-8"?>
<formControlPr xmlns="http://schemas.microsoft.com/office/spreadsheetml/2009/9/main" objectType="Drop" dropLines="6" dropStyle="combo" dx="22" fmlaLink="$A14" fmlaRange="Htab!$D$2:$D$7" noThreeD="1" sel="1" val="0"/>
</file>

<file path=xl/ctrlProps/ctrlProp3.xml><?xml version="1.0" encoding="utf-8"?>
<formControlPr xmlns="http://schemas.microsoft.com/office/spreadsheetml/2009/9/main" objectType="Drop" dropLines="6" dropStyle="combo" dx="22" fmlaLink="$A26" fmlaRange="Htab!$D$2:$D$7" noThreeD="1" sel="1" val="0"/>
</file>

<file path=xl/ctrlProps/ctrlProp4.xml><?xml version="1.0" encoding="utf-8"?>
<formControlPr xmlns="http://schemas.microsoft.com/office/spreadsheetml/2009/9/main" objectType="Drop" dropLines="6" dropStyle="combo" dx="22" fmlaLink="$A38" fmlaRange="Htab!$D$2:$D$7" noThreeD="1" sel="1" val="0"/>
</file>

<file path=xl/ctrlProps/ctrlProp5.xml><?xml version="1.0" encoding="utf-8"?>
<formControlPr xmlns="http://schemas.microsoft.com/office/spreadsheetml/2009/9/main" objectType="Drop" dropLines="6" dropStyle="combo" dx="22" fmlaLink="$A50" fmlaRange="Htab!$D$2:$D$7" noThreeD="1" sel="1" val="0"/>
</file>

<file path=xl/ctrlProps/ctrlProp6.xml><?xml version="1.0" encoding="utf-8"?>
<formControlPr xmlns="http://schemas.microsoft.com/office/spreadsheetml/2009/9/main" objectType="Drop" dropLines="6" dropStyle="combo" dx="22" fmlaLink="$A62" fmlaRange="Htab!$D$2:$D$7" noThreeD="1" sel="1" val="0"/>
</file>

<file path=xl/ctrlProps/ctrlProp7.xml><?xml version="1.0" encoding="utf-8"?>
<formControlPr xmlns="http://schemas.microsoft.com/office/spreadsheetml/2009/9/main" objectType="Drop" dropLines="6" dropStyle="combo" dx="22" fmlaLink="$A74" fmlaRange="Htab!$D$2:$D$7" noThreeD="1" sel="1" val="0"/>
</file>

<file path=xl/ctrlProps/ctrlProp8.xml><?xml version="1.0" encoding="utf-8"?>
<formControlPr xmlns="http://schemas.microsoft.com/office/spreadsheetml/2009/9/main" objectType="Drop" dropLines="6" dropStyle="combo" dx="22" fmlaLink="$A2" fmlaRange="Htab!$D$2:$D$7" noThreeD="1" sel="1" val="0"/>
</file>

<file path=xl/ctrlProps/ctrlProp9.xml><?xml version="1.0" encoding="utf-8"?>
<formControlPr xmlns="http://schemas.microsoft.com/office/spreadsheetml/2009/9/main" objectType="Drop" dropLines="6" dropStyle="combo" dx="22" fmlaLink="$A14" fmlaRange="Htab!$D$2:$D$7" noThreeD="1" sel="4" val="0"/>
</file>

<file path=xl/ctrlProps/ctrlProp10.xml><?xml version="1.0" encoding="utf-8"?>
<formControlPr xmlns="http://schemas.microsoft.com/office/spreadsheetml/2009/9/main" objectType="Drop" dropLines="6" dropStyle="combo" dx="22" fmlaLink="$A26" fmlaRange="Htab!$D$2:$D$7" noThreeD="1" sel="2" val="0"/>
</file>

<file path=xl/ctrlProps/ctrlProp11.xml><?xml version="1.0" encoding="utf-8"?>
<formControlPr xmlns="http://schemas.microsoft.com/office/spreadsheetml/2009/9/main" objectType="Drop" dropLines="6" dropStyle="combo" dx="22" fmlaLink="$A38" fmlaRange="Htab!$D$2:$D$7" noThreeD="1" sel="5" val="0"/>
</file>

<file path=xl/ctrlProps/ctrlProp12.xml><?xml version="1.0" encoding="utf-8"?>
<formControlPr xmlns="http://schemas.microsoft.com/office/spreadsheetml/2009/9/main" objectType="Drop" dropLines="6" dropStyle="combo" dx="22" fmlaLink="$A50" fmlaRange="Htab!$D$2:$D$7" noThreeD="1" sel="1" val="0"/>
</file>

<file path=xl/ctrlProps/ctrlProp13.xml><?xml version="1.0" encoding="utf-8"?>
<formControlPr xmlns="http://schemas.microsoft.com/office/spreadsheetml/2009/9/main" objectType="Drop" dropLines="6" dropStyle="combo" dx="22" fmlaLink="$A62" fmlaRange="Htab!$D$2:$D$7" noThreeD="1" sel="2" val="0"/>
</file>

<file path=xl/ctrlProps/ctrlProp14.xml><?xml version="1.0" encoding="utf-8"?>
<formControlPr xmlns="http://schemas.microsoft.com/office/spreadsheetml/2009/9/main" objectType="Drop" dropLines="6" dropStyle="combo" dx="22" fmlaLink="$A74" fmlaRange="Htab!$D$2:$D$7" noThreeD="1" sel="4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104775</xdr:rowOff>
    </xdr:from>
    <xdr:to>
      <xdr:col>12</xdr:col>
      <xdr:colOff>19050</xdr:colOff>
      <xdr:row>65</xdr:row>
      <xdr:rowOff>104775</xdr:rowOff>
    </xdr:to>
    <xdr:graphicFrame macro="">
      <xdr:nvGraphicFramePr>
        <xdr:cNvPr id="13" name="Diagramm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12</xdr:col>
      <xdr:colOff>19050</xdr:colOff>
      <xdr:row>32</xdr:row>
      <xdr:rowOff>0</xdr:rowOff>
    </xdr:to>
    <xdr:graphicFrame macro="">
      <xdr:nvGraphicFramePr>
        <xdr:cNvPr id="14" name="Diagramm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</xdr:row>
          <xdr:rowOff>19050</xdr:rowOff>
        </xdr:from>
        <xdr:to>
          <xdr:col>0</xdr:col>
          <xdr:colOff>1295400</xdr:colOff>
          <xdr:row>1</xdr:row>
          <xdr:rowOff>180975</xdr:rowOff>
        </xdr:to>
        <xdr:sp macro="" textlink="">
          <xdr:nvSpPr>
            <xdr:cNvPr id="16385" name="Drop Down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F67A242F-A0C6-426C-B659-51F91E6C0A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742950</xdr:colOff>
      <xdr:row>0</xdr:row>
      <xdr:rowOff>38100</xdr:rowOff>
    </xdr:from>
    <xdr:to>
      <xdr:col>0</xdr:col>
      <xdr:colOff>1028700</xdr:colOff>
      <xdr:row>1</xdr:row>
      <xdr:rowOff>9525</xdr:rowOff>
    </xdr:to>
    <xdr:sp macro="" textlink="">
      <xdr:nvSpPr>
        <xdr:cNvPr id="3" name="Pfeil: nach unten 2">
          <a:extLst>
            <a:ext uri="{FF2B5EF4-FFF2-40B4-BE49-F238E27FC236}">
              <a16:creationId xmlns:a16="http://schemas.microsoft.com/office/drawing/2014/main" id="{3A996E4B-4996-4E2C-89A8-D8A2B51091AF}"/>
            </a:ext>
          </a:extLst>
        </xdr:cNvPr>
        <xdr:cNvSpPr/>
      </xdr:nvSpPr>
      <xdr:spPr>
        <a:xfrm>
          <a:off x="742950" y="38100"/>
          <a:ext cx="285750" cy="1905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419100</xdr:colOff>
          <xdr:row>13</xdr:row>
          <xdr:rowOff>38100</xdr:rowOff>
        </xdr:from>
        <xdr:to>
          <xdr:col>0</xdr:col>
          <xdr:colOff>1285875</xdr:colOff>
          <xdr:row>13</xdr:row>
          <xdr:rowOff>200025</xdr:rowOff>
        </xdr:to>
        <xdr:sp macro="" textlink="">
          <xdr:nvSpPr>
            <xdr:cNvPr id="16386" name="Drop Down 2" hidden="1">
              <a:extLst>
                <a:ext uri="{63B3BB69-23CF-44E3-9099-C40C66FF867C}">
                  <a14:compatExt spid="_x0000_s16386"/>
                </a:ext>
                <a:ext uri="{FF2B5EF4-FFF2-40B4-BE49-F238E27FC236}">
                  <a16:creationId xmlns:a16="http://schemas.microsoft.com/office/drawing/2014/main" id="{98967EDF-D62F-4A48-91CB-E49D99FAA2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742950</xdr:colOff>
      <xdr:row>12</xdr:row>
      <xdr:rowOff>38100</xdr:rowOff>
    </xdr:from>
    <xdr:to>
      <xdr:col>0</xdr:col>
      <xdr:colOff>1028700</xdr:colOff>
      <xdr:row>13</xdr:row>
      <xdr:rowOff>9525</xdr:rowOff>
    </xdr:to>
    <xdr:sp macro="" textlink="">
      <xdr:nvSpPr>
        <xdr:cNvPr id="5" name="Pfeil: nach unten 4">
          <a:extLst>
            <a:ext uri="{FF2B5EF4-FFF2-40B4-BE49-F238E27FC236}">
              <a16:creationId xmlns:a16="http://schemas.microsoft.com/office/drawing/2014/main" id="{2987C7EB-B139-4411-BE08-F79E463424B9}"/>
            </a:ext>
          </a:extLst>
        </xdr:cNvPr>
        <xdr:cNvSpPr/>
      </xdr:nvSpPr>
      <xdr:spPr>
        <a:xfrm>
          <a:off x="742950" y="255270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742950</xdr:colOff>
      <xdr:row>24</xdr:row>
      <xdr:rowOff>38100</xdr:rowOff>
    </xdr:from>
    <xdr:to>
      <xdr:col>0</xdr:col>
      <xdr:colOff>1028700</xdr:colOff>
      <xdr:row>25</xdr:row>
      <xdr:rowOff>9525</xdr:rowOff>
    </xdr:to>
    <xdr:sp macro="" textlink="">
      <xdr:nvSpPr>
        <xdr:cNvPr id="6" name="Pfeil: nach unten 5">
          <a:extLst>
            <a:ext uri="{FF2B5EF4-FFF2-40B4-BE49-F238E27FC236}">
              <a16:creationId xmlns:a16="http://schemas.microsoft.com/office/drawing/2014/main" id="{D463BCD1-6670-4DC2-8AA9-9BB8AEDB6A03}"/>
            </a:ext>
          </a:extLst>
        </xdr:cNvPr>
        <xdr:cNvSpPr/>
      </xdr:nvSpPr>
      <xdr:spPr>
        <a:xfrm>
          <a:off x="742950" y="520065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742950</xdr:colOff>
      <xdr:row>24</xdr:row>
      <xdr:rowOff>38100</xdr:rowOff>
    </xdr:from>
    <xdr:to>
      <xdr:col>0</xdr:col>
      <xdr:colOff>1028700</xdr:colOff>
      <xdr:row>25</xdr:row>
      <xdr:rowOff>9525</xdr:rowOff>
    </xdr:to>
    <xdr:sp macro="" textlink="">
      <xdr:nvSpPr>
        <xdr:cNvPr id="7" name="Pfeil: nach unten 6">
          <a:extLst>
            <a:ext uri="{FF2B5EF4-FFF2-40B4-BE49-F238E27FC236}">
              <a16:creationId xmlns:a16="http://schemas.microsoft.com/office/drawing/2014/main" id="{745592A0-5F41-4DD8-BB0F-08AD69C62A99}"/>
            </a:ext>
          </a:extLst>
        </xdr:cNvPr>
        <xdr:cNvSpPr/>
      </xdr:nvSpPr>
      <xdr:spPr>
        <a:xfrm>
          <a:off x="742950" y="520065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419100</xdr:colOff>
          <xdr:row>25</xdr:row>
          <xdr:rowOff>38100</xdr:rowOff>
        </xdr:from>
        <xdr:to>
          <xdr:col>0</xdr:col>
          <xdr:colOff>1285875</xdr:colOff>
          <xdr:row>25</xdr:row>
          <xdr:rowOff>200025</xdr:rowOff>
        </xdr:to>
        <xdr:sp macro="" textlink="">
          <xdr:nvSpPr>
            <xdr:cNvPr id="16387" name="Drop Down 3" hidden="1">
              <a:extLst>
                <a:ext uri="{63B3BB69-23CF-44E3-9099-C40C66FF867C}">
                  <a14:compatExt spid="_x0000_s16387"/>
                </a:ext>
                <a:ext uri="{FF2B5EF4-FFF2-40B4-BE49-F238E27FC236}">
                  <a16:creationId xmlns:a16="http://schemas.microsoft.com/office/drawing/2014/main" id="{34354FF4-93A2-46DB-9A6E-48A0D01063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742950</xdr:colOff>
      <xdr:row>24</xdr:row>
      <xdr:rowOff>38100</xdr:rowOff>
    </xdr:from>
    <xdr:to>
      <xdr:col>0</xdr:col>
      <xdr:colOff>1028700</xdr:colOff>
      <xdr:row>25</xdr:row>
      <xdr:rowOff>9525</xdr:rowOff>
    </xdr:to>
    <xdr:sp macro="" textlink="">
      <xdr:nvSpPr>
        <xdr:cNvPr id="9" name="Pfeil: nach unten 8">
          <a:extLst>
            <a:ext uri="{FF2B5EF4-FFF2-40B4-BE49-F238E27FC236}">
              <a16:creationId xmlns:a16="http://schemas.microsoft.com/office/drawing/2014/main" id="{4F9BFE63-EDBF-42E5-964E-25AEFB2307F5}"/>
            </a:ext>
          </a:extLst>
        </xdr:cNvPr>
        <xdr:cNvSpPr/>
      </xdr:nvSpPr>
      <xdr:spPr>
        <a:xfrm>
          <a:off x="742950" y="520065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742950</xdr:colOff>
      <xdr:row>36</xdr:row>
      <xdr:rowOff>38100</xdr:rowOff>
    </xdr:from>
    <xdr:to>
      <xdr:col>0</xdr:col>
      <xdr:colOff>1028700</xdr:colOff>
      <xdr:row>37</xdr:row>
      <xdr:rowOff>9525</xdr:rowOff>
    </xdr:to>
    <xdr:sp macro="" textlink="">
      <xdr:nvSpPr>
        <xdr:cNvPr id="10" name="Pfeil: nach unten 9">
          <a:extLst>
            <a:ext uri="{FF2B5EF4-FFF2-40B4-BE49-F238E27FC236}">
              <a16:creationId xmlns:a16="http://schemas.microsoft.com/office/drawing/2014/main" id="{498FFD42-88C6-43E9-9260-816969A7569D}"/>
            </a:ext>
          </a:extLst>
        </xdr:cNvPr>
        <xdr:cNvSpPr/>
      </xdr:nvSpPr>
      <xdr:spPr>
        <a:xfrm>
          <a:off x="742950" y="784860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742950</xdr:colOff>
      <xdr:row>36</xdr:row>
      <xdr:rowOff>38100</xdr:rowOff>
    </xdr:from>
    <xdr:to>
      <xdr:col>0</xdr:col>
      <xdr:colOff>1028700</xdr:colOff>
      <xdr:row>37</xdr:row>
      <xdr:rowOff>9525</xdr:rowOff>
    </xdr:to>
    <xdr:sp macro="" textlink="">
      <xdr:nvSpPr>
        <xdr:cNvPr id="11" name="Pfeil: nach unten 10">
          <a:extLst>
            <a:ext uri="{FF2B5EF4-FFF2-40B4-BE49-F238E27FC236}">
              <a16:creationId xmlns:a16="http://schemas.microsoft.com/office/drawing/2014/main" id="{F9561DE1-B66E-4852-A876-0C9F433AFC29}"/>
            </a:ext>
          </a:extLst>
        </xdr:cNvPr>
        <xdr:cNvSpPr/>
      </xdr:nvSpPr>
      <xdr:spPr>
        <a:xfrm>
          <a:off x="742950" y="784860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419100</xdr:colOff>
          <xdr:row>37</xdr:row>
          <xdr:rowOff>38100</xdr:rowOff>
        </xdr:from>
        <xdr:to>
          <xdr:col>0</xdr:col>
          <xdr:colOff>1285875</xdr:colOff>
          <xdr:row>37</xdr:row>
          <xdr:rowOff>200025</xdr:rowOff>
        </xdr:to>
        <xdr:sp macro="" textlink="">
          <xdr:nvSpPr>
            <xdr:cNvPr id="16388" name="Drop Down 4" hidden="1">
              <a:extLst>
                <a:ext uri="{63B3BB69-23CF-44E3-9099-C40C66FF867C}">
                  <a14:compatExt spid="_x0000_s16388"/>
                </a:ext>
                <a:ext uri="{FF2B5EF4-FFF2-40B4-BE49-F238E27FC236}">
                  <a16:creationId xmlns:a16="http://schemas.microsoft.com/office/drawing/2014/main" id="{DA7FE197-9BDE-48C7-82A5-8FF9AB854E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742950</xdr:colOff>
      <xdr:row>36</xdr:row>
      <xdr:rowOff>38100</xdr:rowOff>
    </xdr:from>
    <xdr:to>
      <xdr:col>0</xdr:col>
      <xdr:colOff>1028700</xdr:colOff>
      <xdr:row>37</xdr:row>
      <xdr:rowOff>9525</xdr:rowOff>
    </xdr:to>
    <xdr:sp macro="" textlink="">
      <xdr:nvSpPr>
        <xdr:cNvPr id="13" name="Pfeil: nach unten 12">
          <a:extLst>
            <a:ext uri="{FF2B5EF4-FFF2-40B4-BE49-F238E27FC236}">
              <a16:creationId xmlns:a16="http://schemas.microsoft.com/office/drawing/2014/main" id="{513429AA-DF20-4C42-A05E-7795EE5022C7}"/>
            </a:ext>
          </a:extLst>
        </xdr:cNvPr>
        <xdr:cNvSpPr/>
      </xdr:nvSpPr>
      <xdr:spPr>
        <a:xfrm>
          <a:off x="742950" y="784860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742950</xdr:colOff>
      <xdr:row>48</xdr:row>
      <xdr:rowOff>38100</xdr:rowOff>
    </xdr:from>
    <xdr:to>
      <xdr:col>0</xdr:col>
      <xdr:colOff>1028700</xdr:colOff>
      <xdr:row>49</xdr:row>
      <xdr:rowOff>9525</xdr:rowOff>
    </xdr:to>
    <xdr:sp macro="" textlink="">
      <xdr:nvSpPr>
        <xdr:cNvPr id="14" name="Pfeil: nach unten 13">
          <a:extLst>
            <a:ext uri="{FF2B5EF4-FFF2-40B4-BE49-F238E27FC236}">
              <a16:creationId xmlns:a16="http://schemas.microsoft.com/office/drawing/2014/main" id="{C4FF18B2-9232-4B56-B8E2-555DD54684B8}"/>
            </a:ext>
          </a:extLst>
        </xdr:cNvPr>
        <xdr:cNvSpPr/>
      </xdr:nvSpPr>
      <xdr:spPr>
        <a:xfrm>
          <a:off x="742950" y="1049655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742950</xdr:colOff>
      <xdr:row>48</xdr:row>
      <xdr:rowOff>38100</xdr:rowOff>
    </xdr:from>
    <xdr:to>
      <xdr:col>0</xdr:col>
      <xdr:colOff>1028700</xdr:colOff>
      <xdr:row>49</xdr:row>
      <xdr:rowOff>9525</xdr:rowOff>
    </xdr:to>
    <xdr:sp macro="" textlink="">
      <xdr:nvSpPr>
        <xdr:cNvPr id="15" name="Pfeil: nach unten 14">
          <a:extLst>
            <a:ext uri="{FF2B5EF4-FFF2-40B4-BE49-F238E27FC236}">
              <a16:creationId xmlns:a16="http://schemas.microsoft.com/office/drawing/2014/main" id="{551CB540-0633-4608-966D-79ED250EE2A5}"/>
            </a:ext>
          </a:extLst>
        </xdr:cNvPr>
        <xdr:cNvSpPr/>
      </xdr:nvSpPr>
      <xdr:spPr>
        <a:xfrm>
          <a:off x="742950" y="1049655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400050</xdr:colOff>
          <xdr:row>49</xdr:row>
          <xdr:rowOff>38100</xdr:rowOff>
        </xdr:from>
        <xdr:to>
          <xdr:col>0</xdr:col>
          <xdr:colOff>1266825</xdr:colOff>
          <xdr:row>49</xdr:row>
          <xdr:rowOff>200025</xdr:rowOff>
        </xdr:to>
        <xdr:sp macro="" textlink="">
          <xdr:nvSpPr>
            <xdr:cNvPr id="16389" name="Drop Down 5" hidden="1">
              <a:extLst>
                <a:ext uri="{63B3BB69-23CF-44E3-9099-C40C66FF867C}">
                  <a14:compatExt spid="_x0000_s16389"/>
                </a:ext>
                <a:ext uri="{FF2B5EF4-FFF2-40B4-BE49-F238E27FC236}">
                  <a16:creationId xmlns:a16="http://schemas.microsoft.com/office/drawing/2014/main" id="{D6B7AD3E-F6B5-49A8-A0D1-BF1B814AC4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742950</xdr:colOff>
      <xdr:row>48</xdr:row>
      <xdr:rowOff>38100</xdr:rowOff>
    </xdr:from>
    <xdr:to>
      <xdr:col>0</xdr:col>
      <xdr:colOff>1028700</xdr:colOff>
      <xdr:row>49</xdr:row>
      <xdr:rowOff>9525</xdr:rowOff>
    </xdr:to>
    <xdr:sp macro="" textlink="">
      <xdr:nvSpPr>
        <xdr:cNvPr id="17" name="Pfeil: nach unten 16">
          <a:extLst>
            <a:ext uri="{FF2B5EF4-FFF2-40B4-BE49-F238E27FC236}">
              <a16:creationId xmlns:a16="http://schemas.microsoft.com/office/drawing/2014/main" id="{B7E312FB-CB84-4C29-849E-79804581601C}"/>
            </a:ext>
          </a:extLst>
        </xdr:cNvPr>
        <xdr:cNvSpPr/>
      </xdr:nvSpPr>
      <xdr:spPr>
        <a:xfrm>
          <a:off x="742950" y="1049655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742950</xdr:colOff>
      <xdr:row>60</xdr:row>
      <xdr:rowOff>38100</xdr:rowOff>
    </xdr:from>
    <xdr:to>
      <xdr:col>0</xdr:col>
      <xdr:colOff>1028700</xdr:colOff>
      <xdr:row>61</xdr:row>
      <xdr:rowOff>9525</xdr:rowOff>
    </xdr:to>
    <xdr:sp macro="" textlink="">
      <xdr:nvSpPr>
        <xdr:cNvPr id="18" name="Pfeil: nach unten 17">
          <a:extLst>
            <a:ext uri="{FF2B5EF4-FFF2-40B4-BE49-F238E27FC236}">
              <a16:creationId xmlns:a16="http://schemas.microsoft.com/office/drawing/2014/main" id="{3EFFDA35-D6FF-4BFF-A6F4-918841CE0E46}"/>
            </a:ext>
          </a:extLst>
        </xdr:cNvPr>
        <xdr:cNvSpPr/>
      </xdr:nvSpPr>
      <xdr:spPr>
        <a:xfrm>
          <a:off x="742950" y="1314450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742950</xdr:colOff>
      <xdr:row>60</xdr:row>
      <xdr:rowOff>38100</xdr:rowOff>
    </xdr:from>
    <xdr:to>
      <xdr:col>0</xdr:col>
      <xdr:colOff>1028700</xdr:colOff>
      <xdr:row>61</xdr:row>
      <xdr:rowOff>9525</xdr:rowOff>
    </xdr:to>
    <xdr:sp macro="" textlink="">
      <xdr:nvSpPr>
        <xdr:cNvPr id="19" name="Pfeil: nach unten 18">
          <a:extLst>
            <a:ext uri="{FF2B5EF4-FFF2-40B4-BE49-F238E27FC236}">
              <a16:creationId xmlns:a16="http://schemas.microsoft.com/office/drawing/2014/main" id="{78BCD04E-43CB-404F-8BF2-79A0E45CD004}"/>
            </a:ext>
          </a:extLst>
        </xdr:cNvPr>
        <xdr:cNvSpPr/>
      </xdr:nvSpPr>
      <xdr:spPr>
        <a:xfrm>
          <a:off x="742950" y="1314450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419100</xdr:colOff>
          <xdr:row>61</xdr:row>
          <xdr:rowOff>38100</xdr:rowOff>
        </xdr:from>
        <xdr:to>
          <xdr:col>0</xdr:col>
          <xdr:colOff>1285875</xdr:colOff>
          <xdr:row>61</xdr:row>
          <xdr:rowOff>200025</xdr:rowOff>
        </xdr:to>
        <xdr:sp macro="" textlink="">
          <xdr:nvSpPr>
            <xdr:cNvPr id="16390" name="Drop Down 6" hidden="1">
              <a:extLst>
                <a:ext uri="{63B3BB69-23CF-44E3-9099-C40C66FF867C}">
                  <a14:compatExt spid="_x0000_s16390"/>
                </a:ext>
                <a:ext uri="{FF2B5EF4-FFF2-40B4-BE49-F238E27FC236}">
                  <a16:creationId xmlns:a16="http://schemas.microsoft.com/office/drawing/2014/main" id="{90D6853D-C563-4D8D-A2E1-4701D9B81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742950</xdr:colOff>
      <xdr:row>60</xdr:row>
      <xdr:rowOff>38100</xdr:rowOff>
    </xdr:from>
    <xdr:to>
      <xdr:col>0</xdr:col>
      <xdr:colOff>1028700</xdr:colOff>
      <xdr:row>61</xdr:row>
      <xdr:rowOff>9525</xdr:rowOff>
    </xdr:to>
    <xdr:sp macro="" textlink="">
      <xdr:nvSpPr>
        <xdr:cNvPr id="21" name="Pfeil: nach unten 20">
          <a:extLst>
            <a:ext uri="{FF2B5EF4-FFF2-40B4-BE49-F238E27FC236}">
              <a16:creationId xmlns:a16="http://schemas.microsoft.com/office/drawing/2014/main" id="{D8F63323-62F2-44BB-871A-4C41CC7C6050}"/>
            </a:ext>
          </a:extLst>
        </xdr:cNvPr>
        <xdr:cNvSpPr/>
      </xdr:nvSpPr>
      <xdr:spPr>
        <a:xfrm>
          <a:off x="742950" y="1314450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742950</xdr:colOff>
      <xdr:row>72</xdr:row>
      <xdr:rowOff>38100</xdr:rowOff>
    </xdr:from>
    <xdr:to>
      <xdr:col>0</xdr:col>
      <xdr:colOff>1028700</xdr:colOff>
      <xdr:row>73</xdr:row>
      <xdr:rowOff>9525</xdr:rowOff>
    </xdr:to>
    <xdr:sp macro="" textlink="">
      <xdr:nvSpPr>
        <xdr:cNvPr id="22" name="Pfeil: nach unten 21">
          <a:extLst>
            <a:ext uri="{FF2B5EF4-FFF2-40B4-BE49-F238E27FC236}">
              <a16:creationId xmlns:a16="http://schemas.microsoft.com/office/drawing/2014/main" id="{03C579B8-1F15-4FE7-B5DD-A1F479517B7B}"/>
            </a:ext>
          </a:extLst>
        </xdr:cNvPr>
        <xdr:cNvSpPr/>
      </xdr:nvSpPr>
      <xdr:spPr>
        <a:xfrm>
          <a:off x="742950" y="1579245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742950</xdr:colOff>
      <xdr:row>72</xdr:row>
      <xdr:rowOff>38100</xdr:rowOff>
    </xdr:from>
    <xdr:to>
      <xdr:col>0</xdr:col>
      <xdr:colOff>1028700</xdr:colOff>
      <xdr:row>73</xdr:row>
      <xdr:rowOff>9525</xdr:rowOff>
    </xdr:to>
    <xdr:sp macro="" textlink="">
      <xdr:nvSpPr>
        <xdr:cNvPr id="23" name="Pfeil: nach unten 22">
          <a:extLst>
            <a:ext uri="{FF2B5EF4-FFF2-40B4-BE49-F238E27FC236}">
              <a16:creationId xmlns:a16="http://schemas.microsoft.com/office/drawing/2014/main" id="{A0932E8A-67BD-4C30-9164-F9DBFEA5AA01}"/>
            </a:ext>
          </a:extLst>
        </xdr:cNvPr>
        <xdr:cNvSpPr/>
      </xdr:nvSpPr>
      <xdr:spPr>
        <a:xfrm>
          <a:off x="742950" y="1579245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419100</xdr:colOff>
          <xdr:row>73</xdr:row>
          <xdr:rowOff>38100</xdr:rowOff>
        </xdr:from>
        <xdr:to>
          <xdr:col>0</xdr:col>
          <xdr:colOff>1285875</xdr:colOff>
          <xdr:row>73</xdr:row>
          <xdr:rowOff>200025</xdr:rowOff>
        </xdr:to>
        <xdr:sp macro="" textlink="">
          <xdr:nvSpPr>
            <xdr:cNvPr id="16391" name="Drop Down 7" hidden="1">
              <a:extLst>
                <a:ext uri="{63B3BB69-23CF-44E3-9099-C40C66FF867C}">
                  <a14:compatExt spid="_x0000_s16391"/>
                </a:ext>
                <a:ext uri="{FF2B5EF4-FFF2-40B4-BE49-F238E27FC236}">
                  <a16:creationId xmlns:a16="http://schemas.microsoft.com/office/drawing/2014/main" id="{023CA7DE-5C04-44F0-B2BE-CFE7F3D42D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742950</xdr:colOff>
      <xdr:row>72</xdr:row>
      <xdr:rowOff>38100</xdr:rowOff>
    </xdr:from>
    <xdr:to>
      <xdr:col>0</xdr:col>
      <xdr:colOff>1028700</xdr:colOff>
      <xdr:row>73</xdr:row>
      <xdr:rowOff>9525</xdr:rowOff>
    </xdr:to>
    <xdr:sp macro="" textlink="">
      <xdr:nvSpPr>
        <xdr:cNvPr id="25" name="Pfeil: nach unten 24">
          <a:extLst>
            <a:ext uri="{FF2B5EF4-FFF2-40B4-BE49-F238E27FC236}">
              <a16:creationId xmlns:a16="http://schemas.microsoft.com/office/drawing/2014/main" id="{649BD2DA-CB88-4FBE-9E6F-84CE1B35EDCE}"/>
            </a:ext>
          </a:extLst>
        </xdr:cNvPr>
        <xdr:cNvSpPr/>
      </xdr:nvSpPr>
      <xdr:spPr>
        <a:xfrm>
          <a:off x="742950" y="1579245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559076</xdr:colOff>
      <xdr:row>0</xdr:row>
      <xdr:rowOff>33130</xdr:rowOff>
    </xdr:from>
    <xdr:to>
      <xdr:col>0</xdr:col>
      <xdr:colOff>799266</xdr:colOff>
      <xdr:row>0</xdr:row>
      <xdr:rowOff>381000</xdr:rowOff>
    </xdr:to>
    <xdr:sp macro="" textlink="">
      <xdr:nvSpPr>
        <xdr:cNvPr id="2" name="Pfeil: nach unt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 flipH="1">
          <a:off x="559076" y="33130"/>
          <a:ext cx="240190" cy="34787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463826</xdr:colOff>
      <xdr:row>0</xdr:row>
      <xdr:rowOff>33130</xdr:rowOff>
    </xdr:from>
    <xdr:to>
      <xdr:col>0</xdr:col>
      <xdr:colOff>704016</xdr:colOff>
      <xdr:row>0</xdr:row>
      <xdr:rowOff>381000</xdr:rowOff>
    </xdr:to>
    <xdr:sp macro="" textlink="">
      <xdr:nvSpPr>
        <xdr:cNvPr id="2" name="Pfeil: nach unt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 flipH="1">
          <a:off x="463826" y="33130"/>
          <a:ext cx="240190" cy="34787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463826</xdr:colOff>
      <xdr:row>0</xdr:row>
      <xdr:rowOff>33130</xdr:rowOff>
    </xdr:from>
    <xdr:to>
      <xdr:col>0</xdr:col>
      <xdr:colOff>704016</xdr:colOff>
      <xdr:row>0</xdr:row>
      <xdr:rowOff>381000</xdr:rowOff>
    </xdr:to>
    <xdr:sp macro="" textlink="">
      <xdr:nvSpPr>
        <xdr:cNvPr id="2" name="Pfeil: nach unt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 flipH="1">
          <a:off x="463826" y="33130"/>
          <a:ext cx="240190" cy="34787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</xdr:row>
          <xdr:rowOff>19050</xdr:rowOff>
        </xdr:from>
        <xdr:to>
          <xdr:col>0</xdr:col>
          <xdr:colOff>1295400</xdr:colOff>
          <xdr:row>1</xdr:row>
          <xdr:rowOff>180975</xdr:rowOff>
        </xdr:to>
        <xdr:sp macro="" textlink="">
          <xdr:nvSpPr>
            <xdr:cNvPr id="15361" name="Drop Down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E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742950</xdr:colOff>
      <xdr:row>0</xdr:row>
      <xdr:rowOff>38100</xdr:rowOff>
    </xdr:from>
    <xdr:to>
      <xdr:col>0</xdr:col>
      <xdr:colOff>1028700</xdr:colOff>
      <xdr:row>1</xdr:row>
      <xdr:rowOff>9525</xdr:rowOff>
    </xdr:to>
    <xdr:sp macro="" textlink="">
      <xdr:nvSpPr>
        <xdr:cNvPr id="3" name="Pfeil: nach unten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742950" y="38100"/>
          <a:ext cx="285750" cy="1905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419100</xdr:colOff>
          <xdr:row>13</xdr:row>
          <xdr:rowOff>38100</xdr:rowOff>
        </xdr:from>
        <xdr:to>
          <xdr:col>0</xdr:col>
          <xdr:colOff>1285875</xdr:colOff>
          <xdr:row>13</xdr:row>
          <xdr:rowOff>200025</xdr:rowOff>
        </xdr:to>
        <xdr:sp macro="" textlink="">
          <xdr:nvSpPr>
            <xdr:cNvPr id="15362" name="Drop Down 2" hidden="1">
              <a:extLst>
                <a:ext uri="{63B3BB69-23CF-44E3-9099-C40C66FF867C}">
                  <a14:compatExt spid="_x0000_s15362"/>
                </a:ext>
                <a:ext uri="{FF2B5EF4-FFF2-40B4-BE49-F238E27FC236}">
                  <a16:creationId xmlns:a16="http://schemas.microsoft.com/office/drawing/2014/main" id="{00000000-0008-0000-0E00-00000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742950</xdr:colOff>
      <xdr:row>12</xdr:row>
      <xdr:rowOff>38100</xdr:rowOff>
    </xdr:from>
    <xdr:to>
      <xdr:col>0</xdr:col>
      <xdr:colOff>1028700</xdr:colOff>
      <xdr:row>13</xdr:row>
      <xdr:rowOff>9525</xdr:rowOff>
    </xdr:to>
    <xdr:sp macro="" textlink="">
      <xdr:nvSpPr>
        <xdr:cNvPr id="5" name="Pfeil: nach unten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/>
      </xdr:nvSpPr>
      <xdr:spPr>
        <a:xfrm>
          <a:off x="742950" y="255270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742950</xdr:colOff>
      <xdr:row>24</xdr:row>
      <xdr:rowOff>38100</xdr:rowOff>
    </xdr:from>
    <xdr:to>
      <xdr:col>0</xdr:col>
      <xdr:colOff>1028700</xdr:colOff>
      <xdr:row>25</xdr:row>
      <xdr:rowOff>9525</xdr:rowOff>
    </xdr:to>
    <xdr:sp macro="" textlink="">
      <xdr:nvSpPr>
        <xdr:cNvPr id="6" name="Pfeil: nach unten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/>
      </xdr:nvSpPr>
      <xdr:spPr>
        <a:xfrm>
          <a:off x="742950" y="520065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742950</xdr:colOff>
      <xdr:row>24</xdr:row>
      <xdr:rowOff>38100</xdr:rowOff>
    </xdr:from>
    <xdr:to>
      <xdr:col>0</xdr:col>
      <xdr:colOff>1028700</xdr:colOff>
      <xdr:row>25</xdr:row>
      <xdr:rowOff>9525</xdr:rowOff>
    </xdr:to>
    <xdr:sp macro="" textlink="">
      <xdr:nvSpPr>
        <xdr:cNvPr id="7" name="Pfeil: nach unten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/>
      </xdr:nvSpPr>
      <xdr:spPr>
        <a:xfrm>
          <a:off x="742950" y="520065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419100</xdr:colOff>
          <xdr:row>25</xdr:row>
          <xdr:rowOff>38100</xdr:rowOff>
        </xdr:from>
        <xdr:to>
          <xdr:col>0</xdr:col>
          <xdr:colOff>1285875</xdr:colOff>
          <xdr:row>25</xdr:row>
          <xdr:rowOff>200025</xdr:rowOff>
        </xdr:to>
        <xdr:sp macro="" textlink="">
          <xdr:nvSpPr>
            <xdr:cNvPr id="15363" name="Drop Down 3" hidden="1">
              <a:extLst>
                <a:ext uri="{63B3BB69-23CF-44E3-9099-C40C66FF867C}">
                  <a14:compatExt spid="_x0000_s15363"/>
                </a:ext>
                <a:ext uri="{FF2B5EF4-FFF2-40B4-BE49-F238E27FC236}">
                  <a16:creationId xmlns:a16="http://schemas.microsoft.com/office/drawing/2014/main" id="{00000000-0008-0000-0E00-000003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742950</xdr:colOff>
      <xdr:row>24</xdr:row>
      <xdr:rowOff>38100</xdr:rowOff>
    </xdr:from>
    <xdr:to>
      <xdr:col>0</xdr:col>
      <xdr:colOff>1028700</xdr:colOff>
      <xdr:row>25</xdr:row>
      <xdr:rowOff>9525</xdr:rowOff>
    </xdr:to>
    <xdr:sp macro="" textlink="">
      <xdr:nvSpPr>
        <xdr:cNvPr id="9" name="Pfeil: nach unten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/>
      </xdr:nvSpPr>
      <xdr:spPr>
        <a:xfrm>
          <a:off x="742950" y="520065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742950</xdr:colOff>
      <xdr:row>36</xdr:row>
      <xdr:rowOff>38100</xdr:rowOff>
    </xdr:from>
    <xdr:to>
      <xdr:col>0</xdr:col>
      <xdr:colOff>1028700</xdr:colOff>
      <xdr:row>37</xdr:row>
      <xdr:rowOff>9525</xdr:rowOff>
    </xdr:to>
    <xdr:sp macro="" textlink="">
      <xdr:nvSpPr>
        <xdr:cNvPr id="10" name="Pfeil: nach unten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/>
      </xdr:nvSpPr>
      <xdr:spPr>
        <a:xfrm>
          <a:off x="742950" y="784860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742950</xdr:colOff>
      <xdr:row>36</xdr:row>
      <xdr:rowOff>38100</xdr:rowOff>
    </xdr:from>
    <xdr:to>
      <xdr:col>0</xdr:col>
      <xdr:colOff>1028700</xdr:colOff>
      <xdr:row>37</xdr:row>
      <xdr:rowOff>9525</xdr:rowOff>
    </xdr:to>
    <xdr:sp macro="" textlink="">
      <xdr:nvSpPr>
        <xdr:cNvPr id="11" name="Pfeil: nach unten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/>
      </xdr:nvSpPr>
      <xdr:spPr>
        <a:xfrm>
          <a:off x="742950" y="784860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419100</xdr:colOff>
          <xdr:row>37</xdr:row>
          <xdr:rowOff>38100</xdr:rowOff>
        </xdr:from>
        <xdr:to>
          <xdr:col>0</xdr:col>
          <xdr:colOff>1285875</xdr:colOff>
          <xdr:row>37</xdr:row>
          <xdr:rowOff>200025</xdr:rowOff>
        </xdr:to>
        <xdr:sp macro="" textlink="">
          <xdr:nvSpPr>
            <xdr:cNvPr id="15364" name="Drop Down 4" hidden="1">
              <a:extLst>
                <a:ext uri="{63B3BB69-23CF-44E3-9099-C40C66FF867C}">
                  <a14:compatExt spid="_x0000_s15364"/>
                </a:ext>
                <a:ext uri="{FF2B5EF4-FFF2-40B4-BE49-F238E27FC236}">
                  <a16:creationId xmlns:a16="http://schemas.microsoft.com/office/drawing/2014/main" id="{00000000-0008-0000-0E00-000004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742950</xdr:colOff>
      <xdr:row>36</xdr:row>
      <xdr:rowOff>38100</xdr:rowOff>
    </xdr:from>
    <xdr:to>
      <xdr:col>0</xdr:col>
      <xdr:colOff>1028700</xdr:colOff>
      <xdr:row>37</xdr:row>
      <xdr:rowOff>9525</xdr:rowOff>
    </xdr:to>
    <xdr:sp macro="" textlink="">
      <xdr:nvSpPr>
        <xdr:cNvPr id="13" name="Pfeil: nach unten 1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/>
      </xdr:nvSpPr>
      <xdr:spPr>
        <a:xfrm>
          <a:off x="742950" y="784860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742950</xdr:colOff>
      <xdr:row>48</xdr:row>
      <xdr:rowOff>38100</xdr:rowOff>
    </xdr:from>
    <xdr:to>
      <xdr:col>0</xdr:col>
      <xdr:colOff>1028700</xdr:colOff>
      <xdr:row>49</xdr:row>
      <xdr:rowOff>9525</xdr:rowOff>
    </xdr:to>
    <xdr:sp macro="" textlink="">
      <xdr:nvSpPr>
        <xdr:cNvPr id="14" name="Pfeil: nach unten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/>
      </xdr:nvSpPr>
      <xdr:spPr>
        <a:xfrm>
          <a:off x="742950" y="1049655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742950</xdr:colOff>
      <xdr:row>48</xdr:row>
      <xdr:rowOff>38100</xdr:rowOff>
    </xdr:from>
    <xdr:to>
      <xdr:col>0</xdr:col>
      <xdr:colOff>1028700</xdr:colOff>
      <xdr:row>49</xdr:row>
      <xdr:rowOff>9525</xdr:rowOff>
    </xdr:to>
    <xdr:sp macro="" textlink="">
      <xdr:nvSpPr>
        <xdr:cNvPr id="15" name="Pfeil: nach unten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/>
      </xdr:nvSpPr>
      <xdr:spPr>
        <a:xfrm>
          <a:off x="742950" y="1049655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400050</xdr:colOff>
          <xdr:row>49</xdr:row>
          <xdr:rowOff>38100</xdr:rowOff>
        </xdr:from>
        <xdr:to>
          <xdr:col>0</xdr:col>
          <xdr:colOff>1266825</xdr:colOff>
          <xdr:row>49</xdr:row>
          <xdr:rowOff>200025</xdr:rowOff>
        </xdr:to>
        <xdr:sp macro="" textlink="">
          <xdr:nvSpPr>
            <xdr:cNvPr id="15365" name="Drop Down 5" hidden="1">
              <a:extLst>
                <a:ext uri="{63B3BB69-23CF-44E3-9099-C40C66FF867C}">
                  <a14:compatExt spid="_x0000_s15365"/>
                </a:ext>
                <a:ext uri="{FF2B5EF4-FFF2-40B4-BE49-F238E27FC236}">
                  <a16:creationId xmlns:a16="http://schemas.microsoft.com/office/drawing/2014/main" id="{00000000-0008-0000-0E00-000005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742950</xdr:colOff>
      <xdr:row>48</xdr:row>
      <xdr:rowOff>38100</xdr:rowOff>
    </xdr:from>
    <xdr:to>
      <xdr:col>0</xdr:col>
      <xdr:colOff>1028700</xdr:colOff>
      <xdr:row>49</xdr:row>
      <xdr:rowOff>9525</xdr:rowOff>
    </xdr:to>
    <xdr:sp macro="" textlink="">
      <xdr:nvSpPr>
        <xdr:cNvPr id="17" name="Pfeil: nach unten 16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/>
      </xdr:nvSpPr>
      <xdr:spPr>
        <a:xfrm>
          <a:off x="742950" y="1049655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742950</xdr:colOff>
      <xdr:row>60</xdr:row>
      <xdr:rowOff>38100</xdr:rowOff>
    </xdr:from>
    <xdr:to>
      <xdr:col>0</xdr:col>
      <xdr:colOff>1028700</xdr:colOff>
      <xdr:row>61</xdr:row>
      <xdr:rowOff>9525</xdr:rowOff>
    </xdr:to>
    <xdr:sp macro="" textlink="">
      <xdr:nvSpPr>
        <xdr:cNvPr id="18" name="Pfeil: nach unten 17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/>
      </xdr:nvSpPr>
      <xdr:spPr>
        <a:xfrm>
          <a:off x="742950" y="1314450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742950</xdr:colOff>
      <xdr:row>60</xdr:row>
      <xdr:rowOff>38100</xdr:rowOff>
    </xdr:from>
    <xdr:to>
      <xdr:col>0</xdr:col>
      <xdr:colOff>1028700</xdr:colOff>
      <xdr:row>61</xdr:row>
      <xdr:rowOff>9525</xdr:rowOff>
    </xdr:to>
    <xdr:sp macro="" textlink="">
      <xdr:nvSpPr>
        <xdr:cNvPr id="19" name="Pfeil: nach unten 18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SpPr/>
      </xdr:nvSpPr>
      <xdr:spPr>
        <a:xfrm>
          <a:off x="742950" y="1314450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419100</xdr:colOff>
          <xdr:row>61</xdr:row>
          <xdr:rowOff>38100</xdr:rowOff>
        </xdr:from>
        <xdr:to>
          <xdr:col>0</xdr:col>
          <xdr:colOff>1285875</xdr:colOff>
          <xdr:row>61</xdr:row>
          <xdr:rowOff>200025</xdr:rowOff>
        </xdr:to>
        <xdr:sp macro="" textlink="">
          <xdr:nvSpPr>
            <xdr:cNvPr id="15366" name="Drop Down 6" hidden="1">
              <a:extLst>
                <a:ext uri="{63B3BB69-23CF-44E3-9099-C40C66FF867C}">
                  <a14:compatExt spid="_x0000_s15366"/>
                </a:ext>
                <a:ext uri="{FF2B5EF4-FFF2-40B4-BE49-F238E27FC236}">
                  <a16:creationId xmlns:a16="http://schemas.microsoft.com/office/drawing/2014/main" id="{00000000-0008-0000-0E00-000006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742950</xdr:colOff>
      <xdr:row>60</xdr:row>
      <xdr:rowOff>38100</xdr:rowOff>
    </xdr:from>
    <xdr:to>
      <xdr:col>0</xdr:col>
      <xdr:colOff>1028700</xdr:colOff>
      <xdr:row>61</xdr:row>
      <xdr:rowOff>9525</xdr:rowOff>
    </xdr:to>
    <xdr:sp macro="" textlink="">
      <xdr:nvSpPr>
        <xdr:cNvPr id="21" name="Pfeil: nach unten 20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SpPr/>
      </xdr:nvSpPr>
      <xdr:spPr>
        <a:xfrm>
          <a:off x="742950" y="1314450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742950</xdr:colOff>
      <xdr:row>72</xdr:row>
      <xdr:rowOff>38100</xdr:rowOff>
    </xdr:from>
    <xdr:to>
      <xdr:col>0</xdr:col>
      <xdr:colOff>1028700</xdr:colOff>
      <xdr:row>73</xdr:row>
      <xdr:rowOff>9525</xdr:rowOff>
    </xdr:to>
    <xdr:sp macro="" textlink="">
      <xdr:nvSpPr>
        <xdr:cNvPr id="22" name="Pfeil: nach unten 21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/>
      </xdr:nvSpPr>
      <xdr:spPr>
        <a:xfrm>
          <a:off x="742950" y="1579245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0</xdr:col>
      <xdr:colOff>742950</xdr:colOff>
      <xdr:row>72</xdr:row>
      <xdr:rowOff>38100</xdr:rowOff>
    </xdr:from>
    <xdr:to>
      <xdr:col>0</xdr:col>
      <xdr:colOff>1028700</xdr:colOff>
      <xdr:row>73</xdr:row>
      <xdr:rowOff>9525</xdr:rowOff>
    </xdr:to>
    <xdr:sp macro="" textlink="">
      <xdr:nvSpPr>
        <xdr:cNvPr id="23" name="Pfeil: nach unten 22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/>
      </xdr:nvSpPr>
      <xdr:spPr>
        <a:xfrm>
          <a:off x="742950" y="1579245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419100</xdr:colOff>
          <xdr:row>73</xdr:row>
          <xdr:rowOff>38100</xdr:rowOff>
        </xdr:from>
        <xdr:to>
          <xdr:col>0</xdr:col>
          <xdr:colOff>1285875</xdr:colOff>
          <xdr:row>73</xdr:row>
          <xdr:rowOff>200025</xdr:rowOff>
        </xdr:to>
        <xdr:sp macro="" textlink="">
          <xdr:nvSpPr>
            <xdr:cNvPr id="15367" name="Drop Down 7" hidden="1">
              <a:extLst>
                <a:ext uri="{63B3BB69-23CF-44E3-9099-C40C66FF867C}">
                  <a14:compatExt spid="_x0000_s15367"/>
                </a:ext>
                <a:ext uri="{FF2B5EF4-FFF2-40B4-BE49-F238E27FC236}">
                  <a16:creationId xmlns:a16="http://schemas.microsoft.com/office/drawing/2014/main" id="{00000000-0008-0000-0E00-000007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742950</xdr:colOff>
      <xdr:row>72</xdr:row>
      <xdr:rowOff>38100</xdr:rowOff>
    </xdr:from>
    <xdr:to>
      <xdr:col>0</xdr:col>
      <xdr:colOff>1028700</xdr:colOff>
      <xdr:row>73</xdr:row>
      <xdr:rowOff>9525</xdr:rowOff>
    </xdr:to>
    <xdr:sp macro="" textlink="">
      <xdr:nvSpPr>
        <xdr:cNvPr id="25" name="Pfeil: nach unten 24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SpPr/>
      </xdr:nvSpPr>
      <xdr:spPr>
        <a:xfrm>
          <a:off x="742950" y="15792450"/>
          <a:ext cx="285750" cy="2000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1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Relationship Id="rId6" Type="http://schemas.openxmlformats.org/officeDocument/2006/relationships/ctrlProp" Target="../ctrlProps/ctrlProp10.xml"/><Relationship Id="rId5" Type="http://schemas.openxmlformats.org/officeDocument/2006/relationships/ctrlProp" Target="../ctrlProps/ctrlProp9.xml"/><Relationship Id="rId10" Type="http://schemas.openxmlformats.org/officeDocument/2006/relationships/ctrlProp" Target="../ctrlProps/ctrlProp14.xml"/><Relationship Id="rId4" Type="http://schemas.openxmlformats.org/officeDocument/2006/relationships/ctrlProp" Target="../ctrlProps/ctrlProp8.xml"/><Relationship Id="rId9" Type="http://schemas.openxmlformats.org/officeDocument/2006/relationships/ctrlProp" Target="../ctrlProps/ctrlProp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8D842-484D-3F49-A32E-38737D70519D}">
  <sheetPr codeName="Tabelle1"/>
  <dimension ref="A1:G31"/>
  <sheetViews>
    <sheetView zoomScaleNormal="80" zoomScaleSheetLayoutView="100" workbookViewId="0">
      <pane xSplit="1" topLeftCell="B1" activePane="topRight" state="frozen"/>
      <selection activeCell="E15" sqref="E15"/>
      <selection pane="topRight" activeCell="D36" sqref="D36"/>
    </sheetView>
  </sheetViews>
  <sheetFormatPr baseColWidth="10" defaultColWidth="9.140625" defaultRowHeight="15" x14ac:dyDescent="0.25"/>
  <cols>
    <col min="1" max="1" width="12.7109375" bestFit="1" customWidth="1"/>
    <col min="6" max="6" width="13.855468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4" t="s">
        <v>5</v>
      </c>
      <c r="G1" s="3">
        <f>B30</f>
        <v>22.099999999999994</v>
      </c>
    </row>
    <row r="2" spans="1:7" x14ac:dyDescent="0.25">
      <c r="A2" s="1">
        <v>44083</v>
      </c>
      <c r="B2">
        <v>128.6</v>
      </c>
      <c r="C2">
        <v>0</v>
      </c>
      <c r="D2">
        <v>138</v>
      </c>
      <c r="E2">
        <v>141</v>
      </c>
    </row>
    <row r="3" spans="1:7" x14ac:dyDescent="0.25">
      <c r="A3" s="1">
        <v>44090</v>
      </c>
      <c r="B3">
        <v>125.8</v>
      </c>
      <c r="C3" s="2">
        <f>IF(B3=0,"",B2-B3)</f>
        <v>2.7999999999999972</v>
      </c>
      <c r="D3">
        <v>137.4</v>
      </c>
      <c r="E3">
        <v>140.4</v>
      </c>
    </row>
    <row r="4" spans="1:7" x14ac:dyDescent="0.25">
      <c r="A4" s="1">
        <v>44097</v>
      </c>
      <c r="B4">
        <v>124.1</v>
      </c>
      <c r="C4" s="2">
        <f t="shared" ref="C4:C29" si="0">IF(B4=0,"",B3-B4)</f>
        <v>1.7000000000000028</v>
      </c>
      <c r="D4">
        <v>135.4</v>
      </c>
      <c r="E4">
        <v>138.4</v>
      </c>
    </row>
    <row r="5" spans="1:7" x14ac:dyDescent="0.25">
      <c r="A5" s="1">
        <v>44104</v>
      </c>
      <c r="B5">
        <v>122.1</v>
      </c>
      <c r="C5" s="2">
        <f t="shared" si="0"/>
        <v>2</v>
      </c>
      <c r="D5">
        <v>133.19999999999999</v>
      </c>
      <c r="E5">
        <v>137.5</v>
      </c>
    </row>
    <row r="6" spans="1:7" x14ac:dyDescent="0.25">
      <c r="A6" s="1">
        <v>44111</v>
      </c>
      <c r="B6">
        <v>123.2</v>
      </c>
      <c r="C6" s="2">
        <f t="shared" si="0"/>
        <v>-1.1000000000000085</v>
      </c>
      <c r="D6">
        <v>131.80000000000001</v>
      </c>
      <c r="E6">
        <v>139.6</v>
      </c>
    </row>
    <row r="7" spans="1:7" x14ac:dyDescent="0.25">
      <c r="A7" s="1">
        <v>44118</v>
      </c>
      <c r="B7">
        <v>118.6</v>
      </c>
      <c r="C7" s="2">
        <f t="shared" si="0"/>
        <v>4.6000000000000085</v>
      </c>
      <c r="D7">
        <v>134.1</v>
      </c>
      <c r="E7">
        <v>139.1</v>
      </c>
    </row>
    <row r="8" spans="1:7" x14ac:dyDescent="0.25">
      <c r="A8" s="1">
        <v>44125</v>
      </c>
      <c r="B8">
        <v>116</v>
      </c>
      <c r="C8" s="2">
        <f t="shared" si="0"/>
        <v>2.5999999999999943</v>
      </c>
      <c r="D8">
        <v>130</v>
      </c>
      <c r="E8">
        <v>134</v>
      </c>
    </row>
    <row r="9" spans="1:7" x14ac:dyDescent="0.25">
      <c r="A9" s="1">
        <v>44132</v>
      </c>
      <c r="B9">
        <v>114.4</v>
      </c>
      <c r="C9" s="2">
        <f t="shared" si="0"/>
        <v>1.5999999999999943</v>
      </c>
      <c r="D9">
        <v>127</v>
      </c>
      <c r="E9">
        <v>134</v>
      </c>
    </row>
    <row r="10" spans="1:7" x14ac:dyDescent="0.25">
      <c r="A10" s="1">
        <v>44139</v>
      </c>
      <c r="B10">
        <v>112.5</v>
      </c>
      <c r="C10" s="2">
        <f t="shared" si="0"/>
        <v>1.9000000000000057</v>
      </c>
      <c r="D10">
        <v>127</v>
      </c>
      <c r="E10">
        <v>132.1</v>
      </c>
    </row>
    <row r="11" spans="1:7" x14ac:dyDescent="0.25">
      <c r="A11" s="1">
        <v>44146</v>
      </c>
      <c r="B11">
        <v>111.5</v>
      </c>
      <c r="C11" s="2">
        <f t="shared" si="0"/>
        <v>1</v>
      </c>
      <c r="D11">
        <v>125</v>
      </c>
      <c r="E11">
        <v>128.5</v>
      </c>
    </row>
    <row r="12" spans="1:7" x14ac:dyDescent="0.25">
      <c r="A12" s="1">
        <v>44153</v>
      </c>
      <c r="B12">
        <v>112.7</v>
      </c>
      <c r="C12" s="2">
        <f t="shared" si="0"/>
        <v>-1.2000000000000028</v>
      </c>
      <c r="D12">
        <v>126.5</v>
      </c>
      <c r="E12">
        <v>129.6</v>
      </c>
    </row>
    <row r="13" spans="1:7" x14ac:dyDescent="0.25">
      <c r="A13" s="1">
        <v>44160</v>
      </c>
      <c r="B13">
        <v>109.9</v>
      </c>
      <c r="C13" s="2">
        <f t="shared" si="0"/>
        <v>2.7999999999999972</v>
      </c>
      <c r="D13">
        <v>126.7</v>
      </c>
      <c r="E13">
        <v>128.69999999999999</v>
      </c>
    </row>
    <row r="14" spans="1:7" x14ac:dyDescent="0.25">
      <c r="A14" s="1">
        <v>44167</v>
      </c>
      <c r="B14">
        <v>108.9</v>
      </c>
      <c r="C14" s="2">
        <f t="shared" si="0"/>
        <v>1</v>
      </c>
      <c r="D14">
        <v>121.5</v>
      </c>
      <c r="E14">
        <v>126</v>
      </c>
    </row>
    <row r="15" spans="1:7" x14ac:dyDescent="0.25">
      <c r="A15" s="1">
        <v>44174</v>
      </c>
      <c r="B15">
        <v>108.8</v>
      </c>
      <c r="C15" s="2">
        <f t="shared" si="0"/>
        <v>0.10000000000000853</v>
      </c>
      <c r="D15">
        <v>123.9</v>
      </c>
      <c r="E15">
        <v>126.5</v>
      </c>
    </row>
    <row r="16" spans="1:7" x14ac:dyDescent="0.25">
      <c r="A16" s="1">
        <v>44181</v>
      </c>
      <c r="B16">
        <v>106.6</v>
      </c>
      <c r="C16" s="2">
        <f t="shared" si="0"/>
        <v>2.2000000000000028</v>
      </c>
      <c r="D16">
        <v>125</v>
      </c>
      <c r="E16">
        <v>127.2</v>
      </c>
    </row>
    <row r="17" spans="1:5" x14ac:dyDescent="0.25">
      <c r="A17" s="1">
        <v>44188</v>
      </c>
      <c r="B17">
        <v>104.9</v>
      </c>
      <c r="C17" s="2">
        <f t="shared" si="0"/>
        <v>1.6999999999999886</v>
      </c>
      <c r="D17">
        <v>124</v>
      </c>
      <c r="E17">
        <v>126</v>
      </c>
    </row>
    <row r="18" spans="1:5" x14ac:dyDescent="0.25">
      <c r="A18" s="1">
        <v>44195</v>
      </c>
      <c r="B18">
        <v>106.6</v>
      </c>
      <c r="C18" s="2">
        <f t="shared" si="0"/>
        <v>-1.6999999999999886</v>
      </c>
      <c r="D18">
        <v>125</v>
      </c>
      <c r="E18">
        <v>127.2</v>
      </c>
    </row>
    <row r="19" spans="1:5" x14ac:dyDescent="0.25">
      <c r="A19" s="1">
        <v>44202</v>
      </c>
      <c r="B19">
        <v>106.5</v>
      </c>
      <c r="C19" s="2">
        <f t="shared" si="0"/>
        <v>9.9999999999994316E-2</v>
      </c>
      <c r="D19">
        <v>125.6</v>
      </c>
      <c r="E19">
        <v>126.1</v>
      </c>
    </row>
    <row r="20" spans="1:5" x14ac:dyDescent="0.25">
      <c r="A20" s="1">
        <v>44209</v>
      </c>
      <c r="C20" s="2" t="str">
        <f t="shared" si="0"/>
        <v/>
      </c>
    </row>
    <row r="21" spans="1:5" x14ac:dyDescent="0.25">
      <c r="A21" s="1">
        <v>44216</v>
      </c>
      <c r="C21" s="2" t="str">
        <f t="shared" si="0"/>
        <v/>
      </c>
    </row>
    <row r="22" spans="1:5" x14ac:dyDescent="0.25">
      <c r="A22" s="1">
        <v>44223</v>
      </c>
      <c r="C22" s="2" t="str">
        <f t="shared" si="0"/>
        <v/>
      </c>
    </row>
    <row r="23" spans="1:5" x14ac:dyDescent="0.25">
      <c r="A23" s="1">
        <v>44230</v>
      </c>
      <c r="C23" s="2" t="str">
        <f t="shared" si="0"/>
        <v/>
      </c>
    </row>
    <row r="24" spans="1:5" x14ac:dyDescent="0.25">
      <c r="A24" s="1">
        <v>44237</v>
      </c>
      <c r="C24" s="2" t="str">
        <f t="shared" si="0"/>
        <v/>
      </c>
    </row>
    <row r="25" spans="1:5" x14ac:dyDescent="0.25">
      <c r="A25" s="1">
        <v>44244</v>
      </c>
      <c r="C25" s="2" t="str">
        <f t="shared" si="0"/>
        <v/>
      </c>
    </row>
    <row r="26" spans="1:5" x14ac:dyDescent="0.25">
      <c r="A26" s="1">
        <v>44251</v>
      </c>
      <c r="C26" s="2" t="str">
        <f t="shared" si="0"/>
        <v/>
      </c>
    </row>
    <row r="27" spans="1:5" x14ac:dyDescent="0.25">
      <c r="A27" s="1">
        <v>44258</v>
      </c>
      <c r="C27" s="2" t="str">
        <f t="shared" si="0"/>
        <v/>
      </c>
    </row>
    <row r="28" spans="1:5" x14ac:dyDescent="0.25">
      <c r="A28" s="1">
        <v>44265</v>
      </c>
      <c r="C28" s="2" t="str">
        <f t="shared" si="0"/>
        <v/>
      </c>
    </row>
    <row r="29" spans="1:5" x14ac:dyDescent="0.25">
      <c r="A29" s="1">
        <v>44272</v>
      </c>
      <c r="C29" s="2" t="str">
        <f t="shared" si="0"/>
        <v/>
      </c>
    </row>
    <row r="30" spans="1:5" x14ac:dyDescent="0.25">
      <c r="A30" t="s">
        <v>6</v>
      </c>
      <c r="B30">
        <f>SUM(C2:C29)</f>
        <v>22.099999999999994</v>
      </c>
    </row>
    <row r="31" spans="1:5" x14ac:dyDescent="0.25">
      <c r="A31" t="s">
        <v>7</v>
      </c>
      <c r="B31" s="2">
        <f>B30/(COUNT(C2:C29)-1)</f>
        <v>1.2999999999999996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D7453-8771-4903-8682-0762AB61C0D5}">
  <sheetPr codeName="Tabelle2"/>
  <dimension ref="A1"/>
  <sheetViews>
    <sheetView topLeftCell="A43" workbookViewId="0"/>
  </sheetViews>
  <sheetFormatPr baseColWidth="10" defaultColWidth="10.7109375" defaultRowHeight="15" x14ac:dyDescent="0.25"/>
  <sheetData/>
  <pageMargins left="0.7" right="0.7" top="0.78740157499999996" bottom="0.78740157499999996" header="0.3" footer="0.3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008E3-F0D7-481C-BB83-674F8E0BBC23}">
  <sheetPr codeName="Tabelle14">
    <pageSetUpPr fitToPage="1"/>
  </sheetPr>
  <dimension ref="A1:E42"/>
  <sheetViews>
    <sheetView topLeftCell="A8" zoomScaleNormal="100" workbookViewId="0">
      <selection activeCell="E29" sqref="E29"/>
    </sheetView>
  </sheetViews>
  <sheetFormatPr baseColWidth="10" defaultColWidth="10.7109375" defaultRowHeight="15" x14ac:dyDescent="0.25"/>
  <cols>
    <col min="1" max="1" width="22.28515625" customWidth="1"/>
    <col min="2" max="3" width="18.7109375" customWidth="1"/>
    <col min="4" max="4" width="21.85546875" bestFit="1" customWidth="1"/>
    <col min="5" max="5" width="20.85546875" bestFit="1" customWidth="1"/>
  </cols>
  <sheetData>
    <row r="1" spans="1:5" ht="15.75" thickBot="1" x14ac:dyDescent="0.3"/>
    <row r="2" spans="1:5" ht="29.25" customHeight="1" thickBot="1" x14ac:dyDescent="0.65">
      <c r="A2" s="30" t="s">
        <v>51</v>
      </c>
      <c r="B2" s="94" t="s">
        <v>50</v>
      </c>
      <c r="C2" s="94"/>
      <c r="D2" s="94"/>
      <c r="E2" s="29">
        <v>43836</v>
      </c>
    </row>
    <row r="3" spans="1:5" ht="18.75" thickBot="1" x14ac:dyDescent="0.4">
      <c r="A3" s="5" t="s">
        <v>49</v>
      </c>
      <c r="B3" s="28">
        <v>3</v>
      </c>
      <c r="C3" s="5" t="s">
        <v>238</v>
      </c>
      <c r="D3" s="5"/>
      <c r="E3" s="27" t="s">
        <v>0</v>
      </c>
    </row>
    <row r="4" spans="1:5" ht="25.5" customHeight="1" thickBot="1" x14ac:dyDescent="0.4">
      <c r="A4" s="26" t="s">
        <v>47</v>
      </c>
      <c r="B4" s="25">
        <v>0</v>
      </c>
      <c r="C4" s="5" t="s">
        <v>46</v>
      </c>
      <c r="D4" s="5"/>
      <c r="E4" s="24"/>
    </row>
    <row r="5" spans="1:5" s="21" customFormat="1" ht="39.75" thickBot="1" x14ac:dyDescent="0.3">
      <c r="A5" s="22" t="s">
        <v>45</v>
      </c>
      <c r="B5" s="23" t="s">
        <v>44</v>
      </c>
      <c r="C5" s="23" t="s">
        <v>43</v>
      </c>
      <c r="D5" s="23" t="s">
        <v>42</v>
      </c>
      <c r="E5" s="22" t="s">
        <v>41</v>
      </c>
    </row>
    <row r="6" spans="1:5" ht="24.75" x14ac:dyDescent="0.35">
      <c r="A6" s="16" t="s">
        <v>40</v>
      </c>
      <c r="B6" s="11" t="s">
        <v>13</v>
      </c>
      <c r="C6" s="11" t="s">
        <v>163</v>
      </c>
      <c r="D6" s="11" t="s">
        <v>12</v>
      </c>
      <c r="E6" s="11" t="s">
        <v>228</v>
      </c>
    </row>
    <row r="7" spans="1:5" ht="18" x14ac:dyDescent="0.35">
      <c r="A7" s="10" t="s">
        <v>0</v>
      </c>
      <c r="B7" s="7"/>
      <c r="C7" s="7" t="s">
        <v>281</v>
      </c>
      <c r="D7" s="7" t="s">
        <v>106</v>
      </c>
      <c r="E7" s="7" t="s">
        <v>8</v>
      </c>
    </row>
    <row r="8" spans="1:5" ht="18" x14ac:dyDescent="0.35">
      <c r="A8" s="9">
        <v>43836</v>
      </c>
      <c r="B8" s="7"/>
      <c r="C8" s="7"/>
      <c r="D8" s="7" t="s">
        <v>282</v>
      </c>
      <c r="E8" s="7"/>
    </row>
    <row r="9" spans="1:5" ht="18" x14ac:dyDescent="0.35">
      <c r="A9" s="20" t="s">
        <v>37</v>
      </c>
      <c r="B9" s="7"/>
      <c r="C9" s="5"/>
      <c r="D9" s="7"/>
      <c r="E9" s="7"/>
    </row>
    <row r="10" spans="1:5" ht="18.75" thickBot="1" x14ac:dyDescent="0.4">
      <c r="A10" s="19" t="s">
        <v>36</v>
      </c>
      <c r="B10" s="31">
        <v>206</v>
      </c>
      <c r="C10" s="33">
        <v>466</v>
      </c>
      <c r="D10" s="31">
        <v>280</v>
      </c>
      <c r="E10" s="31">
        <f>SUM(B10:D10)</f>
        <v>952</v>
      </c>
    </row>
    <row r="11" spans="1:5" ht="24.75" x14ac:dyDescent="0.35">
      <c r="A11" s="16" t="s">
        <v>35</v>
      </c>
      <c r="B11" s="11" t="s">
        <v>13</v>
      </c>
      <c r="C11" s="11" t="s">
        <v>158</v>
      </c>
      <c r="D11" s="11" t="s">
        <v>12</v>
      </c>
      <c r="E11" s="11" t="s">
        <v>228</v>
      </c>
    </row>
    <row r="12" spans="1:5" ht="18" x14ac:dyDescent="0.35">
      <c r="A12" s="10" t="s">
        <v>0</v>
      </c>
      <c r="B12" s="7"/>
      <c r="C12" s="7" t="s">
        <v>163</v>
      </c>
      <c r="D12" s="7" t="s">
        <v>63</v>
      </c>
      <c r="E12" s="7" t="s">
        <v>8</v>
      </c>
    </row>
    <row r="13" spans="1:5" ht="18" x14ac:dyDescent="0.35">
      <c r="A13" s="9">
        <f>A8+1</f>
        <v>43837</v>
      </c>
      <c r="B13" s="7"/>
      <c r="C13" s="7" t="s">
        <v>284</v>
      </c>
      <c r="D13" s="7"/>
      <c r="E13" s="7"/>
    </row>
    <row r="14" spans="1:5" ht="18" x14ac:dyDescent="0.35">
      <c r="A14" s="15"/>
      <c r="B14" s="7"/>
      <c r="C14" s="5" t="s">
        <v>285</v>
      </c>
      <c r="D14" s="7"/>
      <c r="E14" s="7"/>
    </row>
    <row r="15" spans="1:5" ht="18.75" thickBot="1" x14ac:dyDescent="0.4">
      <c r="A15" s="14"/>
      <c r="B15" s="31">
        <v>206</v>
      </c>
      <c r="C15" s="33">
        <v>472</v>
      </c>
      <c r="D15" s="31">
        <v>335</v>
      </c>
      <c r="E15" s="31">
        <f>SUM(B15:D15)</f>
        <v>1013</v>
      </c>
    </row>
    <row r="16" spans="1:5" ht="24.75" x14ac:dyDescent="0.35">
      <c r="A16" s="16" t="s">
        <v>28</v>
      </c>
      <c r="B16" s="11" t="s">
        <v>13</v>
      </c>
      <c r="C16" s="11" t="s">
        <v>286</v>
      </c>
      <c r="D16" s="11" t="s">
        <v>12</v>
      </c>
      <c r="E16" s="11" t="s">
        <v>228</v>
      </c>
    </row>
    <row r="17" spans="1:5" ht="18" x14ac:dyDescent="0.35">
      <c r="A17" s="10" t="s">
        <v>0</v>
      </c>
      <c r="B17" s="7"/>
      <c r="C17" s="7" t="s">
        <v>163</v>
      </c>
      <c r="D17" s="7"/>
      <c r="E17" s="7" t="s">
        <v>8</v>
      </c>
    </row>
    <row r="18" spans="1:5" ht="18" x14ac:dyDescent="0.35">
      <c r="A18" s="9">
        <f>A13+1</f>
        <v>43838</v>
      </c>
      <c r="B18" s="7"/>
      <c r="C18" s="7" t="s">
        <v>287</v>
      </c>
      <c r="D18" s="7"/>
      <c r="E18" s="7"/>
    </row>
    <row r="19" spans="1:5" ht="18" x14ac:dyDescent="0.35">
      <c r="A19" s="15"/>
      <c r="B19" s="7"/>
      <c r="C19" s="5"/>
      <c r="D19" s="7"/>
      <c r="E19" s="7"/>
    </row>
    <row r="20" spans="1:5" ht="18.75" thickBot="1" x14ac:dyDescent="0.4">
      <c r="A20" s="14"/>
      <c r="B20" s="31">
        <v>206</v>
      </c>
      <c r="C20" s="33">
        <v>520</v>
      </c>
      <c r="D20" s="31">
        <v>225</v>
      </c>
      <c r="E20" s="31">
        <f>SUM(B20:D20)</f>
        <v>951</v>
      </c>
    </row>
    <row r="21" spans="1:5" ht="24.75" x14ac:dyDescent="0.35">
      <c r="A21" s="16" t="s">
        <v>27</v>
      </c>
      <c r="B21" s="11" t="s">
        <v>129</v>
      </c>
      <c r="C21" s="11" t="s">
        <v>299</v>
      </c>
      <c r="D21" s="11" t="s">
        <v>302</v>
      </c>
      <c r="E21" s="11" t="s">
        <v>228</v>
      </c>
    </row>
    <row r="22" spans="1:5" ht="18" x14ac:dyDescent="0.35">
      <c r="A22" s="10" t="s">
        <v>0</v>
      </c>
      <c r="B22" s="7" t="s">
        <v>301</v>
      </c>
      <c r="C22" s="7" t="s">
        <v>300</v>
      </c>
      <c r="D22" s="7" t="s">
        <v>315</v>
      </c>
      <c r="E22" s="7" t="s">
        <v>8</v>
      </c>
    </row>
    <row r="23" spans="1:5" ht="18" x14ac:dyDescent="0.35">
      <c r="A23" s="9">
        <f>A18+1</f>
        <v>43839</v>
      </c>
      <c r="B23" s="7" t="s">
        <v>302</v>
      </c>
      <c r="C23" s="7"/>
      <c r="D23" s="7"/>
      <c r="E23" s="7"/>
    </row>
    <row r="24" spans="1:5" ht="18" x14ac:dyDescent="0.35">
      <c r="A24" s="15"/>
      <c r="B24" s="7"/>
      <c r="C24" s="5"/>
      <c r="D24" s="7"/>
      <c r="E24" s="7"/>
    </row>
    <row r="25" spans="1:5" ht="18.75" thickBot="1" x14ac:dyDescent="0.4">
      <c r="A25" s="14"/>
      <c r="B25" s="31">
        <v>403</v>
      </c>
      <c r="C25" s="33">
        <v>243</v>
      </c>
      <c r="D25" s="31">
        <v>330</v>
      </c>
      <c r="E25" s="31">
        <f>SUM(B25:D25)</f>
        <v>976</v>
      </c>
    </row>
    <row r="26" spans="1:5" ht="24.75" x14ac:dyDescent="0.35">
      <c r="A26" s="16" t="s">
        <v>22</v>
      </c>
      <c r="B26" s="11" t="s">
        <v>316</v>
      </c>
      <c r="C26" s="11"/>
      <c r="D26" s="11" t="s">
        <v>319</v>
      </c>
      <c r="E26" s="11" t="s">
        <v>228</v>
      </c>
    </row>
    <row r="27" spans="1:5" ht="18" x14ac:dyDescent="0.35">
      <c r="A27" s="10" t="s">
        <v>0</v>
      </c>
      <c r="B27" s="7" t="s">
        <v>317</v>
      </c>
      <c r="C27" s="7"/>
      <c r="D27" s="7" t="s">
        <v>320</v>
      </c>
      <c r="E27" s="7" t="s">
        <v>8</v>
      </c>
    </row>
    <row r="28" spans="1:5" ht="18" x14ac:dyDescent="0.35">
      <c r="A28" s="9">
        <f>A23+1</f>
        <v>43840</v>
      </c>
      <c r="B28" s="7" t="s">
        <v>318</v>
      </c>
      <c r="C28" s="7"/>
      <c r="D28" s="7"/>
      <c r="E28" s="7" t="s">
        <v>321</v>
      </c>
    </row>
    <row r="29" spans="1:5" ht="18" x14ac:dyDescent="0.35">
      <c r="A29" s="15"/>
      <c r="B29" s="7"/>
      <c r="C29" s="5"/>
      <c r="D29" s="7"/>
      <c r="E29" s="7"/>
    </row>
    <row r="30" spans="1:5" ht="18.75" thickBot="1" x14ac:dyDescent="0.4">
      <c r="A30" s="14"/>
      <c r="B30" s="31">
        <v>457</v>
      </c>
      <c r="C30" s="33"/>
      <c r="D30" s="31">
        <v>666</v>
      </c>
      <c r="E30" s="31">
        <f>SUM(B30:D30)</f>
        <v>1123</v>
      </c>
    </row>
    <row r="31" spans="1:5" ht="24.75" x14ac:dyDescent="0.35">
      <c r="A31" s="12" t="s">
        <v>16</v>
      </c>
      <c r="B31" s="11"/>
      <c r="C31" s="11"/>
      <c r="D31" s="11"/>
      <c r="E31" s="11" t="s">
        <v>228</v>
      </c>
    </row>
    <row r="32" spans="1:5" ht="18" x14ac:dyDescent="0.35">
      <c r="A32" s="10" t="s">
        <v>0</v>
      </c>
      <c r="B32" s="7"/>
      <c r="C32" s="7"/>
      <c r="D32" s="7"/>
      <c r="E32" s="7" t="s">
        <v>8</v>
      </c>
    </row>
    <row r="33" spans="1:5" ht="18" x14ac:dyDescent="0.35">
      <c r="A33" s="9">
        <f>A28+1</f>
        <v>43841</v>
      </c>
      <c r="B33" s="7"/>
      <c r="C33" s="7"/>
      <c r="D33" s="7"/>
      <c r="E33" s="7"/>
    </row>
    <row r="34" spans="1:5" ht="18" x14ac:dyDescent="0.35">
      <c r="A34" s="8"/>
      <c r="B34" s="7"/>
      <c r="C34" s="5"/>
      <c r="D34" s="7"/>
      <c r="E34" s="7"/>
    </row>
    <row r="35" spans="1:5" ht="18.75" thickBot="1" x14ac:dyDescent="0.4">
      <c r="A35" s="13"/>
      <c r="B35" s="31"/>
      <c r="C35" s="33"/>
      <c r="D35" s="31"/>
      <c r="E35" s="31">
        <f>SUM(B35:D35)</f>
        <v>0</v>
      </c>
    </row>
    <row r="36" spans="1:5" ht="24.75" x14ac:dyDescent="0.35">
      <c r="A36" s="12" t="s">
        <v>15</v>
      </c>
      <c r="B36" s="11"/>
      <c r="C36" s="11"/>
      <c r="D36" s="11"/>
      <c r="E36" s="11" t="s">
        <v>228</v>
      </c>
    </row>
    <row r="37" spans="1:5" ht="18" x14ac:dyDescent="0.35">
      <c r="A37" s="10" t="s">
        <v>0</v>
      </c>
      <c r="B37" s="7"/>
      <c r="C37" s="7"/>
      <c r="D37" s="7"/>
      <c r="E37" s="7" t="s">
        <v>8</v>
      </c>
    </row>
    <row r="38" spans="1:5" ht="18" x14ac:dyDescent="0.35">
      <c r="A38" s="9">
        <f>A33+1</f>
        <v>43842</v>
      </c>
      <c r="B38" s="7"/>
      <c r="C38" s="7"/>
      <c r="D38" s="7"/>
      <c r="E38" s="7"/>
    </row>
    <row r="39" spans="1:5" ht="18" x14ac:dyDescent="0.35">
      <c r="A39" s="8"/>
      <c r="B39" s="7"/>
      <c r="C39" s="5"/>
      <c r="D39" s="7"/>
      <c r="E39" s="7"/>
    </row>
    <row r="40" spans="1:5" ht="18.75" thickBot="1" x14ac:dyDescent="0.4">
      <c r="A40" s="6"/>
      <c r="B40" s="31"/>
      <c r="C40" s="33"/>
      <c r="D40" s="31"/>
      <c r="E40" s="31">
        <f>SUM(B40:D40)</f>
        <v>0</v>
      </c>
    </row>
    <row r="41" spans="1:5" ht="18" x14ac:dyDescent="0.35">
      <c r="A41" s="5"/>
      <c r="B41" s="5"/>
      <c r="C41" s="5"/>
      <c r="D41" s="5"/>
      <c r="E41" s="5"/>
    </row>
    <row r="42" spans="1:5" ht="15" customHeight="1" x14ac:dyDescent="0.25"/>
  </sheetData>
  <mergeCells count="1">
    <mergeCell ref="B2:D2"/>
  </mergeCells>
  <conditionalFormatting sqref="E10">
    <cfRule type="cellIs" dxfId="110" priority="13" stopIfTrue="1" operator="greaterThan">
      <formula>1000</formula>
    </cfRule>
    <cfRule type="cellIs" dxfId="109" priority="14" stopIfTrue="1" operator="lessThan">
      <formula>1001</formula>
    </cfRule>
  </conditionalFormatting>
  <conditionalFormatting sqref="E15">
    <cfRule type="cellIs" dxfId="108" priority="11" stopIfTrue="1" operator="greaterThan">
      <formula>1000</formula>
    </cfRule>
    <cfRule type="cellIs" dxfId="107" priority="12" stopIfTrue="1" operator="lessThan">
      <formula>1001</formula>
    </cfRule>
  </conditionalFormatting>
  <conditionalFormatting sqref="E20">
    <cfRule type="cellIs" dxfId="106" priority="9" stopIfTrue="1" operator="greaterThan">
      <formula>1000</formula>
    </cfRule>
    <cfRule type="cellIs" dxfId="105" priority="10" stopIfTrue="1" operator="lessThan">
      <formula>1001</formula>
    </cfRule>
  </conditionalFormatting>
  <conditionalFormatting sqref="E25">
    <cfRule type="cellIs" dxfId="104" priority="7" stopIfTrue="1" operator="greaterThan">
      <formula>1000</formula>
    </cfRule>
    <cfRule type="cellIs" dxfId="103" priority="8" stopIfTrue="1" operator="lessThan">
      <formula>1001</formula>
    </cfRule>
  </conditionalFormatting>
  <conditionalFormatting sqref="E30">
    <cfRule type="cellIs" dxfId="102" priority="5" stopIfTrue="1" operator="greaterThan">
      <formula>1000</formula>
    </cfRule>
    <cfRule type="cellIs" dxfId="101" priority="6" stopIfTrue="1" operator="lessThan">
      <formula>1001</formula>
    </cfRule>
  </conditionalFormatting>
  <conditionalFormatting sqref="E35">
    <cfRule type="cellIs" dxfId="100" priority="3" stopIfTrue="1" operator="greaterThan">
      <formula>1000</formula>
    </cfRule>
    <cfRule type="cellIs" dxfId="99" priority="4" stopIfTrue="1" operator="lessThan">
      <formula>1001</formula>
    </cfRule>
  </conditionalFormatting>
  <conditionalFormatting sqref="E40">
    <cfRule type="cellIs" dxfId="98" priority="1" stopIfTrue="1" operator="greaterThan">
      <formula>1000</formula>
    </cfRule>
    <cfRule type="cellIs" dxfId="97" priority="2" stopIfTrue="1" operator="lessThan">
      <formula>1001</formula>
    </cfRule>
  </conditionalFormatting>
  <pageMargins left="0.19685039370078741" right="0.19685039370078741" top="0.19685039370078741" bottom="0.19685039370078741" header="0.19685039370078741" footer="0.19685039370078741"/>
  <pageSetup paperSize="9" fitToWidth="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2D40B-2EAD-48DE-B563-FEBD80B0045A}">
  <sheetPr>
    <pageSetUpPr fitToPage="1"/>
  </sheetPr>
  <dimension ref="A1:U84"/>
  <sheetViews>
    <sheetView tabSelected="1" zoomScaleNormal="100" workbookViewId="0">
      <selection activeCell="H56" sqref="H56"/>
    </sheetView>
  </sheetViews>
  <sheetFormatPr baseColWidth="10" defaultColWidth="10.7109375" defaultRowHeight="15" x14ac:dyDescent="0.25"/>
  <cols>
    <col min="1" max="1" width="21.7109375" customWidth="1"/>
    <col min="2" max="16" width="7.7109375" customWidth="1"/>
    <col min="17" max="17" width="11.140625" customWidth="1"/>
    <col min="18" max="19" width="11.140625" bestFit="1" customWidth="1"/>
  </cols>
  <sheetData>
    <row r="1" spans="1:21" ht="17.25" customHeight="1" thickTop="1" thickBot="1" x14ac:dyDescent="0.3">
      <c r="A1" s="85" t="s">
        <v>305</v>
      </c>
      <c r="B1" s="148" t="s">
        <v>298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49"/>
    </row>
    <row r="2" spans="1:21" ht="15.95" customHeight="1" thickTop="1" thickBot="1" x14ac:dyDescent="0.3">
      <c r="A2" s="86">
        <v>1</v>
      </c>
      <c r="B2" s="102">
        <f>VLOOKUP($A$2,Htab!$C$2:$K$7,3)</f>
        <v>440</v>
      </c>
      <c r="C2" s="103"/>
      <c r="D2" s="104"/>
      <c r="E2" s="102">
        <f>VLOOKUP($A$2,Htab!$C$2:$K$7,4)</f>
        <v>140</v>
      </c>
      <c r="F2" s="104"/>
      <c r="G2" s="105">
        <f>VLOOKUP($A$2,Htab!$C$2:$K$7,5)</f>
        <v>150</v>
      </c>
      <c r="H2" s="105"/>
      <c r="I2" s="105">
        <f>VLOOKUP($A$2,Htab!$C$2:$K$7,6)</f>
        <v>160</v>
      </c>
      <c r="J2" s="105"/>
      <c r="K2" s="105">
        <f>VLOOKUP($A$2,Htab!$C$2:$K$7,7)</f>
        <v>140</v>
      </c>
      <c r="L2" s="105"/>
      <c r="M2" s="105">
        <f>VLOOKUP($A$2,Htab!$C$2:$K$7,8)</f>
        <v>160</v>
      </c>
      <c r="N2" s="105"/>
      <c r="O2" s="105">
        <f>VLOOKUP($A$2,Htab!$C$2:$K$7,9)</f>
        <v>60</v>
      </c>
      <c r="P2" s="102"/>
      <c r="Q2" s="87" t="s">
        <v>306</v>
      </c>
      <c r="S2" s="44"/>
    </row>
    <row r="3" spans="1:21" ht="16.5" customHeight="1" thickTop="1" x14ac:dyDescent="0.3">
      <c r="A3" s="40" t="str">
        <f>TEXT(A4,"TTTT")</f>
        <v>Mittwoch</v>
      </c>
      <c r="B3" s="116" t="s">
        <v>170</v>
      </c>
      <c r="C3" s="116"/>
      <c r="D3" s="116"/>
      <c r="E3" s="110" t="s">
        <v>307</v>
      </c>
      <c r="F3" s="110"/>
      <c r="G3" s="110" t="s">
        <v>168</v>
      </c>
      <c r="H3" s="110"/>
      <c r="I3" s="116" t="s">
        <v>289</v>
      </c>
      <c r="J3" s="116"/>
      <c r="K3" s="116" t="s">
        <v>290</v>
      </c>
      <c r="L3" s="116"/>
      <c r="M3" s="116" t="s">
        <v>291</v>
      </c>
      <c r="N3" s="116"/>
      <c r="O3" s="110" t="s">
        <v>167</v>
      </c>
      <c r="P3" s="111"/>
      <c r="Q3" s="142">
        <f>SUM(B2:P2)</f>
        <v>1250</v>
      </c>
      <c r="S3" s="44"/>
    </row>
    <row r="4" spans="1:21" ht="17.25" thickBot="1" x14ac:dyDescent="0.3">
      <c r="A4" s="76">
        <v>44202</v>
      </c>
      <c r="B4" s="117"/>
      <c r="C4" s="117"/>
      <c r="D4" s="117"/>
      <c r="E4" s="112"/>
      <c r="F4" s="112"/>
      <c r="G4" s="112"/>
      <c r="H4" s="112"/>
      <c r="I4" s="117"/>
      <c r="J4" s="117"/>
      <c r="K4" s="117"/>
      <c r="L4" s="117"/>
      <c r="M4" s="117"/>
      <c r="N4" s="117"/>
      <c r="O4" s="112"/>
      <c r="P4" s="113"/>
      <c r="Q4" s="143"/>
      <c r="S4" s="44"/>
      <c r="T4" s="44"/>
      <c r="U4" s="44"/>
    </row>
    <row r="5" spans="1:21" ht="18" thickTop="1" thickBot="1" x14ac:dyDescent="0.35">
      <c r="A5" s="47" t="s">
        <v>292</v>
      </c>
      <c r="B5" s="48">
        <v>205</v>
      </c>
      <c r="C5" s="49"/>
      <c r="D5" s="50"/>
      <c r="E5" s="48"/>
      <c r="F5" s="50"/>
      <c r="G5" s="48"/>
      <c r="H5" s="50"/>
      <c r="I5" s="48"/>
      <c r="J5" s="50"/>
      <c r="K5" s="48"/>
      <c r="L5" s="50"/>
      <c r="M5" s="48"/>
      <c r="N5" s="50"/>
      <c r="O5" s="48"/>
      <c r="P5" s="50"/>
      <c r="Q5" s="144" t="s">
        <v>297</v>
      </c>
      <c r="R5" s="44"/>
      <c r="S5" s="44"/>
      <c r="T5" s="44"/>
      <c r="U5" s="44"/>
    </row>
    <row r="6" spans="1:21" ht="17.25" thickBot="1" x14ac:dyDescent="0.35">
      <c r="A6" s="47" t="s">
        <v>293</v>
      </c>
      <c r="B6" s="51">
        <v>109</v>
      </c>
      <c r="C6" s="52"/>
      <c r="D6" s="53"/>
      <c r="E6" s="51"/>
      <c r="F6" s="53"/>
      <c r="G6" s="51"/>
      <c r="H6" s="53"/>
      <c r="I6" s="51">
        <v>199</v>
      </c>
      <c r="J6" s="53"/>
      <c r="K6" s="51">
        <v>158</v>
      </c>
      <c r="L6" s="53"/>
      <c r="M6" s="51"/>
      <c r="N6" s="53"/>
      <c r="O6" s="51"/>
      <c r="P6" s="53"/>
      <c r="Q6" s="145"/>
      <c r="R6" s="44"/>
      <c r="T6" s="44"/>
      <c r="U6" s="44"/>
    </row>
    <row r="7" spans="1:21" ht="17.25" thickBot="1" x14ac:dyDescent="0.35">
      <c r="A7" s="47" t="s">
        <v>294</v>
      </c>
      <c r="B7" s="51"/>
      <c r="C7" s="52"/>
      <c r="D7" s="53"/>
      <c r="E7" s="51"/>
      <c r="F7" s="53"/>
      <c r="G7" s="51"/>
      <c r="H7" s="53"/>
      <c r="I7" s="51"/>
      <c r="J7" s="53"/>
      <c r="K7" s="51"/>
      <c r="L7" s="53"/>
      <c r="M7" s="51"/>
      <c r="N7" s="53"/>
      <c r="O7" s="51"/>
      <c r="P7" s="53"/>
      <c r="Q7" s="146">
        <f>SUM(B10:P10)</f>
        <v>993</v>
      </c>
      <c r="R7" s="44"/>
      <c r="T7" s="44"/>
      <c r="U7" s="44"/>
    </row>
    <row r="8" spans="1:21" ht="17.25" thickBot="1" x14ac:dyDescent="0.35">
      <c r="A8" s="47" t="s">
        <v>295</v>
      </c>
      <c r="B8" s="51">
        <v>191</v>
      </c>
      <c r="C8" s="52"/>
      <c r="D8" s="53"/>
      <c r="E8" s="51">
        <v>33</v>
      </c>
      <c r="F8" s="53"/>
      <c r="G8" s="51">
        <v>37</v>
      </c>
      <c r="H8" s="53"/>
      <c r="I8" s="51"/>
      <c r="J8" s="53"/>
      <c r="K8" s="51">
        <v>24</v>
      </c>
      <c r="L8" s="53"/>
      <c r="M8" s="51">
        <v>37</v>
      </c>
      <c r="N8" s="53"/>
      <c r="O8" s="51"/>
      <c r="P8" s="53"/>
      <c r="Q8" s="146"/>
      <c r="R8" s="44"/>
      <c r="T8" s="44"/>
      <c r="U8" s="44"/>
    </row>
    <row r="9" spans="1:21" ht="17.25" thickBot="1" x14ac:dyDescent="0.35">
      <c r="A9" s="47" t="s">
        <v>296</v>
      </c>
      <c r="B9" s="54"/>
      <c r="C9" s="55"/>
      <c r="D9" s="56"/>
      <c r="E9" s="54"/>
      <c r="F9" s="56"/>
      <c r="G9" s="54"/>
      <c r="H9" s="56"/>
      <c r="I9" s="54"/>
      <c r="J9" s="56"/>
      <c r="K9" s="54"/>
      <c r="L9" s="56"/>
      <c r="M9" s="54"/>
      <c r="N9" s="56"/>
      <c r="O9" s="54"/>
      <c r="P9" s="56"/>
      <c r="Q9" s="147"/>
      <c r="R9" s="44"/>
      <c r="T9" s="44"/>
      <c r="U9" s="44"/>
    </row>
    <row r="10" spans="1:21" ht="17.25" thickBot="1" x14ac:dyDescent="0.35">
      <c r="A10" s="47" t="s">
        <v>297</v>
      </c>
      <c r="B10" s="123">
        <f>SUM(B5:D9)</f>
        <v>505</v>
      </c>
      <c r="C10" s="123"/>
      <c r="D10" s="123"/>
      <c r="E10" s="124">
        <f>SUM(E5:F9)</f>
        <v>33</v>
      </c>
      <c r="F10" s="125"/>
      <c r="G10" s="124">
        <f t="shared" ref="G10" si="0">SUM(G5:H9)</f>
        <v>37</v>
      </c>
      <c r="H10" s="125"/>
      <c r="I10" s="124">
        <f t="shared" ref="I10" si="1">SUM(I5:J9)</f>
        <v>199</v>
      </c>
      <c r="J10" s="125"/>
      <c r="K10" s="124">
        <f t="shared" ref="K10" si="2">SUM(K5:L9)</f>
        <v>182</v>
      </c>
      <c r="L10" s="125"/>
      <c r="M10" s="124">
        <f t="shared" ref="M10" si="3">SUM(M5:N9)</f>
        <v>37</v>
      </c>
      <c r="N10" s="125"/>
      <c r="O10" s="124">
        <f t="shared" ref="O10" si="4">SUM(O5:P9)</f>
        <v>0</v>
      </c>
      <c r="P10" s="125"/>
      <c r="Q10" s="77"/>
      <c r="R10" s="44"/>
      <c r="T10" s="44"/>
      <c r="U10" s="44"/>
    </row>
    <row r="11" spans="1:21" ht="17.25" thickBot="1" x14ac:dyDescent="0.35">
      <c r="A11" s="62" t="str">
        <f xml:space="preserve"> "Zuwenig / Zuviel bei " &amp; VLOOKUP($A$2,Htab!$C$2:$K$7,2) &amp; " kcal"</f>
        <v>Zuwenig / Zuviel bei 1250 kcal</v>
      </c>
      <c r="B11" s="139">
        <f>B10-B2</f>
        <v>65</v>
      </c>
      <c r="C11" s="139"/>
      <c r="D11" s="139"/>
      <c r="E11" s="137">
        <f>E10-E2</f>
        <v>-107</v>
      </c>
      <c r="F11" s="138"/>
      <c r="G11" s="137">
        <f t="shared" ref="G11" si="5">G10-G2</f>
        <v>-113</v>
      </c>
      <c r="H11" s="138"/>
      <c r="I11" s="137">
        <f t="shared" ref="I11" si="6">I10-I2</f>
        <v>39</v>
      </c>
      <c r="J11" s="138"/>
      <c r="K11" s="137">
        <f t="shared" ref="K11" si="7">K10-K2</f>
        <v>42</v>
      </c>
      <c r="L11" s="138"/>
      <c r="M11" s="137">
        <f t="shared" ref="M11" si="8">M10-M2</f>
        <v>-123</v>
      </c>
      <c r="N11" s="138"/>
      <c r="O11" s="137">
        <f t="shared" ref="O11" si="9">O10-O2</f>
        <v>-60</v>
      </c>
      <c r="P11" s="138"/>
      <c r="Q11" s="88"/>
    </row>
    <row r="12" spans="1:21" ht="9.9499999999999993" customHeight="1" thickTop="1" thickBot="1" x14ac:dyDescent="0.35">
      <c r="A12" s="89"/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90"/>
    </row>
    <row r="13" spans="1:21" ht="18" thickTop="1" thickBot="1" x14ac:dyDescent="0.3">
      <c r="A13" s="85" t="s">
        <v>305</v>
      </c>
      <c r="B13" s="148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49"/>
    </row>
    <row r="14" spans="1:21" ht="18" thickTop="1" thickBot="1" x14ac:dyDescent="0.3">
      <c r="A14" s="86">
        <v>1</v>
      </c>
      <c r="B14" s="102">
        <f>VLOOKUP($A14,Htab!$C$2:$K$7,3)</f>
        <v>440</v>
      </c>
      <c r="C14" s="103"/>
      <c r="D14" s="104"/>
      <c r="E14" s="102">
        <f>VLOOKUP($A14,Htab!$C$2:$K$7,4)</f>
        <v>140</v>
      </c>
      <c r="F14" s="104"/>
      <c r="G14" s="105">
        <f>VLOOKUP($A14,Htab!$C$2:$K$7,5)</f>
        <v>150</v>
      </c>
      <c r="H14" s="105"/>
      <c r="I14" s="105">
        <f>VLOOKUP($A14,Htab!$C$2:$K$7,6)</f>
        <v>160</v>
      </c>
      <c r="J14" s="105"/>
      <c r="K14" s="105">
        <f>VLOOKUP($A14,Htab!$C$2:$K$7,7)</f>
        <v>140</v>
      </c>
      <c r="L14" s="105"/>
      <c r="M14" s="105">
        <f>VLOOKUP($A14,Htab!$C$2:$K$7,8)</f>
        <v>160</v>
      </c>
      <c r="N14" s="105"/>
      <c r="O14" s="105">
        <f>VLOOKUP($A14,Htab!$C$2:$K$7,9)</f>
        <v>60</v>
      </c>
      <c r="P14" s="102"/>
      <c r="Q14" s="87" t="s">
        <v>306</v>
      </c>
    </row>
    <row r="15" spans="1:21" ht="17.25" thickTop="1" x14ac:dyDescent="0.3">
      <c r="A15" s="40" t="str">
        <f>TEXT(A16,"TTTT")</f>
        <v>Donnerstag</v>
      </c>
      <c r="B15" s="116" t="s">
        <v>170</v>
      </c>
      <c r="C15" s="116"/>
      <c r="D15" s="116"/>
      <c r="E15" s="110" t="s">
        <v>307</v>
      </c>
      <c r="F15" s="110"/>
      <c r="G15" s="110" t="s">
        <v>168</v>
      </c>
      <c r="H15" s="110"/>
      <c r="I15" s="116" t="s">
        <v>289</v>
      </c>
      <c r="J15" s="116"/>
      <c r="K15" s="116" t="s">
        <v>290</v>
      </c>
      <c r="L15" s="116"/>
      <c r="M15" s="116" t="s">
        <v>291</v>
      </c>
      <c r="N15" s="116"/>
      <c r="O15" s="110" t="s">
        <v>167</v>
      </c>
      <c r="P15" s="111"/>
      <c r="Q15" s="142">
        <f>SUM(B14:P14)</f>
        <v>1250</v>
      </c>
    </row>
    <row r="16" spans="1:21" ht="17.25" thickBot="1" x14ac:dyDescent="0.3">
      <c r="A16" s="42">
        <f>A4+1</f>
        <v>44203</v>
      </c>
      <c r="B16" s="117"/>
      <c r="C16" s="117"/>
      <c r="D16" s="117"/>
      <c r="E16" s="112"/>
      <c r="F16" s="112"/>
      <c r="G16" s="112"/>
      <c r="H16" s="112"/>
      <c r="I16" s="117"/>
      <c r="J16" s="117"/>
      <c r="K16" s="117"/>
      <c r="L16" s="117"/>
      <c r="M16" s="117"/>
      <c r="N16" s="117"/>
      <c r="O16" s="112"/>
      <c r="P16" s="113"/>
      <c r="Q16" s="143"/>
    </row>
    <row r="17" spans="1:17" ht="18" thickTop="1" thickBot="1" x14ac:dyDescent="0.35">
      <c r="A17" s="47" t="s">
        <v>292</v>
      </c>
      <c r="B17" s="48">
        <v>205</v>
      </c>
      <c r="C17" s="49"/>
      <c r="D17" s="50"/>
      <c r="E17" s="48"/>
      <c r="F17" s="50"/>
      <c r="G17" s="48"/>
      <c r="H17" s="50"/>
      <c r="I17" s="48"/>
      <c r="J17" s="50"/>
      <c r="K17" s="48"/>
      <c r="L17" s="50"/>
      <c r="M17" s="48"/>
      <c r="N17" s="50"/>
      <c r="O17" s="48"/>
      <c r="P17" s="50"/>
      <c r="Q17" s="144" t="s">
        <v>297</v>
      </c>
    </row>
    <row r="18" spans="1:17" ht="17.25" thickBot="1" x14ac:dyDescent="0.35">
      <c r="A18" s="47" t="s">
        <v>293</v>
      </c>
      <c r="B18" s="51">
        <v>150</v>
      </c>
      <c r="C18" s="52"/>
      <c r="D18" s="53"/>
      <c r="E18" s="51">
        <v>110</v>
      </c>
      <c r="F18" s="53"/>
      <c r="G18" s="51"/>
      <c r="H18" s="53"/>
      <c r="I18" s="51">
        <v>35</v>
      </c>
      <c r="J18" s="53"/>
      <c r="K18" s="51">
        <v>176</v>
      </c>
      <c r="L18" s="53"/>
      <c r="M18" s="51"/>
      <c r="N18" s="53"/>
      <c r="O18" s="51"/>
      <c r="P18" s="53"/>
      <c r="Q18" s="145"/>
    </row>
    <row r="19" spans="1:17" ht="17.25" thickBot="1" x14ac:dyDescent="0.35">
      <c r="A19" s="47" t="s">
        <v>294</v>
      </c>
      <c r="B19" s="51"/>
      <c r="C19" s="52"/>
      <c r="D19" s="53"/>
      <c r="E19" s="51"/>
      <c r="F19" s="53"/>
      <c r="G19" s="51"/>
      <c r="H19" s="53"/>
      <c r="I19" s="51"/>
      <c r="J19" s="53"/>
      <c r="K19" s="51"/>
      <c r="L19" s="53"/>
      <c r="M19" s="51"/>
      <c r="N19" s="53"/>
      <c r="O19" s="51"/>
      <c r="P19" s="53"/>
      <c r="Q19" s="146">
        <f>SUM(B22:P22)</f>
        <v>1011</v>
      </c>
    </row>
    <row r="20" spans="1:17" ht="17.25" thickBot="1" x14ac:dyDescent="0.35">
      <c r="A20" s="47" t="s">
        <v>295</v>
      </c>
      <c r="B20" s="51">
        <v>150</v>
      </c>
      <c r="C20" s="52"/>
      <c r="D20" s="53"/>
      <c r="E20" s="51">
        <v>33</v>
      </c>
      <c r="F20" s="53"/>
      <c r="G20" s="51"/>
      <c r="H20" s="53"/>
      <c r="I20" s="51"/>
      <c r="J20" s="53"/>
      <c r="K20" s="51">
        <v>24</v>
      </c>
      <c r="L20" s="53"/>
      <c r="M20" s="51">
        <v>37</v>
      </c>
      <c r="N20" s="53"/>
      <c r="O20" s="51"/>
      <c r="P20" s="53"/>
      <c r="Q20" s="146"/>
    </row>
    <row r="21" spans="1:17" ht="17.25" thickBot="1" x14ac:dyDescent="0.35">
      <c r="A21" s="47" t="s">
        <v>296</v>
      </c>
      <c r="B21" s="54">
        <v>91</v>
      </c>
      <c r="C21" s="55"/>
      <c r="D21" s="56"/>
      <c r="E21" s="54"/>
      <c r="F21" s="56"/>
      <c r="G21" s="54"/>
      <c r="H21" s="56"/>
      <c r="I21" s="54"/>
      <c r="J21" s="56"/>
      <c r="K21" s="54"/>
      <c r="L21" s="56"/>
      <c r="M21" s="54"/>
      <c r="N21" s="56"/>
      <c r="O21" s="54"/>
      <c r="P21" s="56"/>
      <c r="Q21" s="147"/>
    </row>
    <row r="22" spans="1:17" ht="17.25" thickBot="1" x14ac:dyDescent="0.35">
      <c r="A22" s="47" t="s">
        <v>297</v>
      </c>
      <c r="B22" s="123">
        <f>SUM(B17:D21)</f>
        <v>596</v>
      </c>
      <c r="C22" s="123"/>
      <c r="D22" s="123"/>
      <c r="E22" s="124">
        <f>SUM(E17:F21)</f>
        <v>143</v>
      </c>
      <c r="F22" s="125"/>
      <c r="G22" s="124">
        <f t="shared" ref="G22" si="10">SUM(G17:H21)</f>
        <v>0</v>
      </c>
      <c r="H22" s="125"/>
      <c r="I22" s="124">
        <f t="shared" ref="I22" si="11">SUM(I17:J21)</f>
        <v>35</v>
      </c>
      <c r="J22" s="125"/>
      <c r="K22" s="124">
        <f t="shared" ref="K22" si="12">SUM(K17:L21)</f>
        <v>200</v>
      </c>
      <c r="L22" s="125"/>
      <c r="M22" s="124">
        <f t="shared" ref="M22" si="13">SUM(M17:N21)</f>
        <v>37</v>
      </c>
      <c r="N22" s="125"/>
      <c r="O22" s="124">
        <f t="shared" ref="O22" si="14">SUM(O17:P21)</f>
        <v>0</v>
      </c>
      <c r="P22" s="125"/>
      <c r="Q22" s="77"/>
    </row>
    <row r="23" spans="1:17" ht="17.25" thickBot="1" x14ac:dyDescent="0.35">
      <c r="A23" s="62" t="str">
        <f xml:space="preserve"> "Zuwenig / Zuviel bei " &amp; VLOOKUP($A14,Htab!$C$2:$K$7,2) &amp; " kcal"</f>
        <v>Zuwenig / Zuviel bei 1250 kcal</v>
      </c>
      <c r="B23" s="139">
        <f>B22-B14</f>
        <v>156</v>
      </c>
      <c r="C23" s="139"/>
      <c r="D23" s="139"/>
      <c r="E23" s="137">
        <f>E22-E14</f>
        <v>3</v>
      </c>
      <c r="F23" s="138"/>
      <c r="G23" s="137">
        <f t="shared" ref="G23" si="15">G22-G14</f>
        <v>-150</v>
      </c>
      <c r="H23" s="138"/>
      <c r="I23" s="137">
        <f t="shared" ref="I23" si="16">I22-I14</f>
        <v>-125</v>
      </c>
      <c r="J23" s="138"/>
      <c r="K23" s="137">
        <f t="shared" ref="K23" si="17">K22-K14</f>
        <v>60</v>
      </c>
      <c r="L23" s="138"/>
      <c r="M23" s="137">
        <f t="shared" ref="M23" si="18">M22-M14</f>
        <v>-123</v>
      </c>
      <c r="N23" s="138"/>
      <c r="O23" s="137">
        <f t="shared" ref="O23" si="19">O22-O14</f>
        <v>-60</v>
      </c>
      <c r="P23" s="138"/>
      <c r="Q23" s="88"/>
    </row>
    <row r="24" spans="1:17" ht="16.5" thickTop="1" thickBot="1" x14ac:dyDescent="0.3"/>
    <row r="25" spans="1:17" ht="18" thickTop="1" thickBot="1" x14ac:dyDescent="0.3">
      <c r="A25" s="85" t="s">
        <v>305</v>
      </c>
      <c r="B25" s="148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49"/>
    </row>
    <row r="26" spans="1:17" ht="18" thickTop="1" thickBot="1" x14ac:dyDescent="0.3">
      <c r="A26" s="86">
        <v>1</v>
      </c>
      <c r="B26" s="102">
        <f>VLOOKUP($A26,Htab!$C$2:$K$7,3)</f>
        <v>440</v>
      </c>
      <c r="C26" s="103"/>
      <c r="D26" s="104"/>
      <c r="E26" s="102">
        <f>VLOOKUP($A26,Htab!$C$2:$K$7,4)</f>
        <v>140</v>
      </c>
      <c r="F26" s="104"/>
      <c r="G26" s="105">
        <f>VLOOKUP($A26,Htab!$C$2:$K$7,5)</f>
        <v>150</v>
      </c>
      <c r="H26" s="105"/>
      <c r="I26" s="105">
        <f>VLOOKUP($A26,Htab!$C$2:$K$7,6)</f>
        <v>160</v>
      </c>
      <c r="J26" s="105"/>
      <c r="K26" s="105">
        <f>VLOOKUP($A26,Htab!$C$2:$K$7,7)</f>
        <v>140</v>
      </c>
      <c r="L26" s="105"/>
      <c r="M26" s="105">
        <f>VLOOKUP($A26,Htab!$C$2:$K$7,8)</f>
        <v>160</v>
      </c>
      <c r="N26" s="105"/>
      <c r="O26" s="105">
        <f>VLOOKUP($A26,Htab!$C$2:$K$7,9)</f>
        <v>60</v>
      </c>
      <c r="P26" s="102"/>
      <c r="Q26" s="87" t="s">
        <v>306</v>
      </c>
    </row>
    <row r="27" spans="1:17" ht="17.25" customHeight="1" thickTop="1" x14ac:dyDescent="0.3">
      <c r="A27" s="40" t="str">
        <f>TEXT(A28,"TTTT")</f>
        <v>Freitag</v>
      </c>
      <c r="B27" s="116" t="s">
        <v>170</v>
      </c>
      <c r="C27" s="116"/>
      <c r="D27" s="116"/>
      <c r="E27" s="110" t="s">
        <v>307</v>
      </c>
      <c r="F27" s="110"/>
      <c r="G27" s="110" t="s">
        <v>168</v>
      </c>
      <c r="H27" s="110"/>
      <c r="I27" s="116" t="s">
        <v>289</v>
      </c>
      <c r="J27" s="116"/>
      <c r="K27" s="116" t="s">
        <v>290</v>
      </c>
      <c r="L27" s="116"/>
      <c r="M27" s="116" t="s">
        <v>291</v>
      </c>
      <c r="N27" s="116"/>
      <c r="O27" s="110" t="s">
        <v>167</v>
      </c>
      <c r="P27" s="111"/>
      <c r="Q27" s="142">
        <f>SUM(B26:P26)</f>
        <v>1250</v>
      </c>
    </row>
    <row r="28" spans="1:17" ht="17.25" customHeight="1" thickBot="1" x14ac:dyDescent="0.3">
      <c r="A28" s="42">
        <f>A16+1</f>
        <v>44204</v>
      </c>
      <c r="B28" s="117"/>
      <c r="C28" s="117"/>
      <c r="D28" s="117"/>
      <c r="E28" s="112"/>
      <c r="F28" s="112"/>
      <c r="G28" s="112"/>
      <c r="H28" s="112"/>
      <c r="I28" s="117"/>
      <c r="J28" s="117"/>
      <c r="K28" s="117"/>
      <c r="L28" s="117"/>
      <c r="M28" s="117"/>
      <c r="N28" s="117"/>
      <c r="O28" s="112"/>
      <c r="P28" s="113"/>
      <c r="Q28" s="143"/>
    </row>
    <row r="29" spans="1:17" ht="18" thickTop="1" thickBot="1" x14ac:dyDescent="0.35">
      <c r="A29" s="47" t="s">
        <v>292</v>
      </c>
      <c r="B29" s="48">
        <v>205</v>
      </c>
      <c r="C29" s="49"/>
      <c r="D29" s="50"/>
      <c r="E29" s="48"/>
      <c r="F29" s="50"/>
      <c r="G29" s="48"/>
      <c r="H29" s="50"/>
      <c r="I29" s="48"/>
      <c r="J29" s="50"/>
      <c r="K29" s="48"/>
      <c r="L29" s="50"/>
      <c r="M29" s="48"/>
      <c r="N29" s="50"/>
      <c r="O29" s="48"/>
      <c r="P29" s="50"/>
      <c r="Q29" s="144" t="s">
        <v>297</v>
      </c>
    </row>
    <row r="30" spans="1:17" ht="17.25" thickBot="1" x14ac:dyDescent="0.35">
      <c r="A30" s="47" t="s">
        <v>293</v>
      </c>
      <c r="B30" s="51">
        <v>109</v>
      </c>
      <c r="C30" s="52"/>
      <c r="D30" s="53"/>
      <c r="E30" s="51">
        <v>62</v>
      </c>
      <c r="F30" s="53"/>
      <c r="G30" s="51"/>
      <c r="H30" s="53"/>
      <c r="I30" s="51"/>
      <c r="J30" s="53"/>
      <c r="K30" s="51">
        <v>349</v>
      </c>
      <c r="L30" s="53"/>
      <c r="M30" s="51"/>
      <c r="N30" s="53"/>
      <c r="O30" s="51"/>
      <c r="P30" s="53"/>
      <c r="Q30" s="145"/>
    </row>
    <row r="31" spans="1:17" ht="17.25" customHeight="1" thickBot="1" x14ac:dyDescent="0.35">
      <c r="A31" s="47" t="s">
        <v>294</v>
      </c>
      <c r="B31" s="51"/>
      <c r="C31" s="52"/>
      <c r="D31" s="53"/>
      <c r="E31" s="51"/>
      <c r="F31" s="53"/>
      <c r="G31" s="51"/>
      <c r="H31" s="53"/>
      <c r="I31" s="51"/>
      <c r="J31" s="53"/>
      <c r="K31" s="51"/>
      <c r="L31" s="53"/>
      <c r="M31" s="51"/>
      <c r="N31" s="53"/>
      <c r="O31" s="51"/>
      <c r="P31" s="53"/>
      <c r="Q31" s="146">
        <f>SUM(B34:P34)</f>
        <v>950</v>
      </c>
    </row>
    <row r="32" spans="1:17" ht="17.25" customHeight="1" thickBot="1" x14ac:dyDescent="0.35">
      <c r="A32" s="47" t="s">
        <v>295</v>
      </c>
      <c r="B32" s="51">
        <v>56</v>
      </c>
      <c r="C32" s="52"/>
      <c r="D32" s="53"/>
      <c r="E32" s="51">
        <v>33</v>
      </c>
      <c r="F32" s="53"/>
      <c r="G32" s="51"/>
      <c r="H32" s="53"/>
      <c r="I32" s="51">
        <v>75</v>
      </c>
      <c r="J32" s="53"/>
      <c r="K32" s="51">
        <v>24</v>
      </c>
      <c r="L32" s="53"/>
      <c r="M32" s="51">
        <v>37</v>
      </c>
      <c r="N32" s="53"/>
      <c r="O32" s="51"/>
      <c r="P32" s="53"/>
      <c r="Q32" s="146"/>
    </row>
    <row r="33" spans="1:17" ht="17.25" customHeight="1" thickBot="1" x14ac:dyDescent="0.35">
      <c r="A33" s="47" t="s">
        <v>296</v>
      </c>
      <c r="B33" s="54"/>
      <c r="C33" s="55"/>
      <c r="D33" s="56"/>
      <c r="E33" s="54"/>
      <c r="F33" s="56"/>
      <c r="G33" s="54"/>
      <c r="H33" s="56"/>
      <c r="I33" s="54"/>
      <c r="J33" s="56"/>
      <c r="K33" s="54"/>
      <c r="L33" s="56"/>
      <c r="M33" s="54"/>
      <c r="N33" s="56"/>
      <c r="O33" s="54"/>
      <c r="P33" s="56"/>
      <c r="Q33" s="147"/>
    </row>
    <row r="34" spans="1:17" ht="17.25" thickBot="1" x14ac:dyDescent="0.35">
      <c r="A34" s="47" t="s">
        <v>297</v>
      </c>
      <c r="B34" s="123">
        <f>SUM(B29:D33)</f>
        <v>370</v>
      </c>
      <c r="C34" s="123"/>
      <c r="D34" s="123"/>
      <c r="E34" s="124">
        <f>SUM(E29:F33)</f>
        <v>95</v>
      </c>
      <c r="F34" s="125"/>
      <c r="G34" s="124">
        <f t="shared" ref="G34" si="20">SUM(G29:H33)</f>
        <v>0</v>
      </c>
      <c r="H34" s="125"/>
      <c r="I34" s="124">
        <f t="shared" ref="I34" si="21">SUM(I29:J33)</f>
        <v>75</v>
      </c>
      <c r="J34" s="125"/>
      <c r="K34" s="124">
        <f t="shared" ref="K34" si="22">SUM(K29:L33)</f>
        <v>373</v>
      </c>
      <c r="L34" s="125"/>
      <c r="M34" s="124">
        <f t="shared" ref="M34" si="23">SUM(M29:N33)</f>
        <v>37</v>
      </c>
      <c r="N34" s="125"/>
      <c r="O34" s="124">
        <f t="shared" ref="O34" si="24">SUM(O29:P33)</f>
        <v>0</v>
      </c>
      <c r="P34" s="125"/>
      <c r="Q34" s="77"/>
    </row>
    <row r="35" spans="1:17" ht="17.25" thickBot="1" x14ac:dyDescent="0.35">
      <c r="A35" s="62" t="str">
        <f xml:space="preserve"> "Zuwenig / Zuviel bei " &amp; VLOOKUP($A26,Htab!$C$2:$K$7,2) &amp; " kcal"</f>
        <v>Zuwenig / Zuviel bei 1250 kcal</v>
      </c>
      <c r="B35" s="139">
        <f>B34-B26</f>
        <v>-70</v>
      </c>
      <c r="C35" s="139"/>
      <c r="D35" s="139"/>
      <c r="E35" s="137">
        <f>E34-E26</f>
        <v>-45</v>
      </c>
      <c r="F35" s="138"/>
      <c r="G35" s="137">
        <f t="shared" ref="G35" si="25">G34-G26</f>
        <v>-150</v>
      </c>
      <c r="H35" s="138"/>
      <c r="I35" s="137">
        <f t="shared" ref="I35" si="26">I34-I26</f>
        <v>-85</v>
      </c>
      <c r="J35" s="138"/>
      <c r="K35" s="137">
        <f t="shared" ref="K35" si="27">K34-K26</f>
        <v>233</v>
      </c>
      <c r="L35" s="138"/>
      <c r="M35" s="137">
        <f t="shared" ref="M35" si="28">M34-M26</f>
        <v>-123</v>
      </c>
      <c r="N35" s="138"/>
      <c r="O35" s="137">
        <f t="shared" ref="O35" si="29">O34-O26</f>
        <v>-60</v>
      </c>
      <c r="P35" s="138"/>
      <c r="Q35" s="88"/>
    </row>
    <row r="36" spans="1:17" ht="16.5" thickTop="1" thickBot="1" x14ac:dyDescent="0.3"/>
    <row r="37" spans="1:17" ht="18" thickTop="1" thickBot="1" x14ac:dyDescent="0.3">
      <c r="A37" s="85" t="s">
        <v>305</v>
      </c>
      <c r="B37" s="148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49"/>
    </row>
    <row r="38" spans="1:17" ht="18" thickTop="1" thickBot="1" x14ac:dyDescent="0.3">
      <c r="A38" s="86">
        <v>1</v>
      </c>
      <c r="B38" s="102">
        <f>VLOOKUP($A38,Htab!$C$2:$K$7,3)</f>
        <v>440</v>
      </c>
      <c r="C38" s="103"/>
      <c r="D38" s="104"/>
      <c r="E38" s="102">
        <f>VLOOKUP($A38,Htab!$C$2:$K$7,4)</f>
        <v>140</v>
      </c>
      <c r="F38" s="104"/>
      <c r="G38" s="105">
        <f>VLOOKUP($A38,Htab!$C$2:$K$7,5)</f>
        <v>150</v>
      </c>
      <c r="H38" s="105"/>
      <c r="I38" s="105">
        <f>VLOOKUP($A38,Htab!$C$2:$K$7,6)</f>
        <v>160</v>
      </c>
      <c r="J38" s="105"/>
      <c r="K38" s="105">
        <f>VLOOKUP($A38,Htab!$C$2:$K$7,7)</f>
        <v>140</v>
      </c>
      <c r="L38" s="105"/>
      <c r="M38" s="105">
        <f>VLOOKUP($A38,Htab!$C$2:$K$7,8)</f>
        <v>160</v>
      </c>
      <c r="N38" s="105"/>
      <c r="O38" s="105">
        <f>VLOOKUP($A38,Htab!$C$2:$K$7,9)</f>
        <v>60</v>
      </c>
      <c r="P38" s="102"/>
      <c r="Q38" s="87" t="s">
        <v>306</v>
      </c>
    </row>
    <row r="39" spans="1:17" ht="17.25" thickTop="1" x14ac:dyDescent="0.3">
      <c r="A39" s="40" t="str">
        <f>TEXT(A40,"TTTT")</f>
        <v>Samstag</v>
      </c>
      <c r="B39" s="116" t="s">
        <v>170</v>
      </c>
      <c r="C39" s="116"/>
      <c r="D39" s="116"/>
      <c r="E39" s="110" t="s">
        <v>307</v>
      </c>
      <c r="F39" s="110"/>
      <c r="G39" s="110" t="s">
        <v>168</v>
      </c>
      <c r="H39" s="110"/>
      <c r="I39" s="116" t="s">
        <v>289</v>
      </c>
      <c r="J39" s="116"/>
      <c r="K39" s="116" t="s">
        <v>290</v>
      </c>
      <c r="L39" s="116"/>
      <c r="M39" s="116" t="s">
        <v>291</v>
      </c>
      <c r="N39" s="116"/>
      <c r="O39" s="110" t="s">
        <v>167</v>
      </c>
      <c r="P39" s="111"/>
      <c r="Q39" s="142">
        <f>SUM(B38:P38)</f>
        <v>1250</v>
      </c>
    </row>
    <row r="40" spans="1:17" ht="17.25" thickBot="1" x14ac:dyDescent="0.3">
      <c r="A40" s="42">
        <f>A28+1</f>
        <v>44205</v>
      </c>
      <c r="B40" s="117"/>
      <c r="C40" s="117"/>
      <c r="D40" s="117"/>
      <c r="E40" s="112"/>
      <c r="F40" s="112"/>
      <c r="G40" s="112"/>
      <c r="H40" s="112"/>
      <c r="I40" s="117"/>
      <c r="J40" s="117"/>
      <c r="K40" s="117"/>
      <c r="L40" s="117"/>
      <c r="M40" s="117"/>
      <c r="N40" s="117"/>
      <c r="O40" s="112"/>
      <c r="P40" s="113"/>
      <c r="Q40" s="143"/>
    </row>
    <row r="41" spans="1:17" ht="18" thickTop="1" thickBot="1" x14ac:dyDescent="0.35">
      <c r="A41" s="47" t="s">
        <v>292</v>
      </c>
      <c r="B41" s="48">
        <v>171</v>
      </c>
      <c r="C41" s="49"/>
      <c r="D41" s="50"/>
      <c r="E41" s="48"/>
      <c r="F41" s="50"/>
      <c r="G41" s="48"/>
      <c r="H41" s="50"/>
      <c r="I41" s="48">
        <v>102</v>
      </c>
      <c r="J41" s="50"/>
      <c r="K41" s="48">
        <v>19</v>
      </c>
      <c r="L41" s="50"/>
      <c r="M41" s="48">
        <v>111</v>
      </c>
      <c r="N41" s="50"/>
      <c r="O41" s="48"/>
      <c r="P41" s="50"/>
      <c r="Q41" s="144" t="s">
        <v>297</v>
      </c>
    </row>
    <row r="42" spans="1:17" ht="17.25" thickBot="1" x14ac:dyDescent="0.35">
      <c r="A42" s="47" t="s">
        <v>293</v>
      </c>
      <c r="B42" s="51"/>
      <c r="C42" s="52"/>
      <c r="D42" s="53"/>
      <c r="E42" s="51"/>
      <c r="F42" s="53"/>
      <c r="G42" s="51"/>
      <c r="H42" s="53"/>
      <c r="I42" s="51"/>
      <c r="J42" s="53"/>
      <c r="K42" s="51"/>
      <c r="L42" s="53"/>
      <c r="M42" s="51"/>
      <c r="N42" s="53"/>
      <c r="O42" s="51"/>
      <c r="P42" s="53"/>
      <c r="Q42" s="145"/>
    </row>
    <row r="43" spans="1:17" ht="17.25" thickBot="1" x14ac:dyDescent="0.35">
      <c r="A43" s="47" t="s">
        <v>294</v>
      </c>
      <c r="B43" s="51">
        <v>152</v>
      </c>
      <c r="C43" s="52"/>
      <c r="D43" s="53"/>
      <c r="E43" s="51">
        <v>40</v>
      </c>
      <c r="F43" s="53"/>
      <c r="G43" s="51"/>
      <c r="H43" s="53"/>
      <c r="I43" s="51"/>
      <c r="J43" s="53"/>
      <c r="K43" s="51">
        <v>40</v>
      </c>
      <c r="L43" s="53"/>
      <c r="M43" s="51">
        <v>10</v>
      </c>
      <c r="N43" s="53"/>
      <c r="O43" s="51"/>
      <c r="P43" s="53"/>
      <c r="Q43" s="146">
        <f>SUM(B46:P46)</f>
        <v>974</v>
      </c>
    </row>
    <row r="44" spans="1:17" ht="17.25" thickBot="1" x14ac:dyDescent="0.35">
      <c r="A44" s="47" t="s">
        <v>295</v>
      </c>
      <c r="B44" s="51">
        <v>138</v>
      </c>
      <c r="C44" s="52"/>
      <c r="D44" s="53"/>
      <c r="E44" s="51">
        <v>33</v>
      </c>
      <c r="F44" s="53"/>
      <c r="G44" s="51"/>
      <c r="H44" s="53"/>
      <c r="I44" s="51">
        <v>75</v>
      </c>
      <c r="J44" s="53"/>
      <c r="K44" s="51">
        <v>46</v>
      </c>
      <c r="L44" s="53"/>
      <c r="M44" s="51">
        <v>37</v>
      </c>
      <c r="N44" s="53"/>
      <c r="O44" s="51"/>
      <c r="P44" s="53"/>
      <c r="Q44" s="146"/>
    </row>
    <row r="45" spans="1:17" ht="17.25" thickBot="1" x14ac:dyDescent="0.35">
      <c r="A45" s="47" t="s">
        <v>296</v>
      </c>
      <c r="B45" s="54"/>
      <c r="C45" s="55"/>
      <c r="D45" s="56"/>
      <c r="E45" s="54"/>
      <c r="F45" s="56"/>
      <c r="G45" s="54"/>
      <c r="H45" s="56"/>
      <c r="I45" s="54"/>
      <c r="J45" s="56"/>
      <c r="K45" s="54"/>
      <c r="L45" s="56"/>
      <c r="M45" s="54"/>
      <c r="N45" s="56"/>
      <c r="O45" s="54"/>
      <c r="P45" s="56"/>
      <c r="Q45" s="147"/>
    </row>
    <row r="46" spans="1:17" ht="17.25" thickBot="1" x14ac:dyDescent="0.35">
      <c r="A46" s="47" t="s">
        <v>297</v>
      </c>
      <c r="B46" s="123">
        <f>SUM(B41:D45)</f>
        <v>461</v>
      </c>
      <c r="C46" s="123"/>
      <c r="D46" s="123"/>
      <c r="E46" s="124">
        <f>SUM(E41:F45)</f>
        <v>73</v>
      </c>
      <c r="F46" s="125"/>
      <c r="G46" s="124">
        <f t="shared" ref="G46" si="30">SUM(G41:H45)</f>
        <v>0</v>
      </c>
      <c r="H46" s="125"/>
      <c r="I46" s="124">
        <f t="shared" ref="I46" si="31">SUM(I41:J45)</f>
        <v>177</v>
      </c>
      <c r="J46" s="125"/>
      <c r="K46" s="124">
        <f t="shared" ref="K46" si="32">SUM(K41:L45)</f>
        <v>105</v>
      </c>
      <c r="L46" s="125"/>
      <c r="M46" s="124">
        <f t="shared" ref="M46" si="33">SUM(M41:N45)</f>
        <v>158</v>
      </c>
      <c r="N46" s="125"/>
      <c r="O46" s="124">
        <f t="shared" ref="O46" si="34">SUM(O41:P45)</f>
        <v>0</v>
      </c>
      <c r="P46" s="125"/>
      <c r="Q46" s="77"/>
    </row>
    <row r="47" spans="1:17" ht="17.25" thickBot="1" x14ac:dyDescent="0.35">
      <c r="A47" s="62" t="str">
        <f xml:space="preserve"> "Zuwenig / Zuviel bei " &amp; VLOOKUP($A38,Htab!$C$2:$K$7,2) &amp; " kcal"</f>
        <v>Zuwenig / Zuviel bei 1250 kcal</v>
      </c>
      <c r="B47" s="139">
        <f>B46-B38</f>
        <v>21</v>
      </c>
      <c r="C47" s="139"/>
      <c r="D47" s="139"/>
      <c r="E47" s="137">
        <f>E46-E38</f>
        <v>-67</v>
      </c>
      <c r="F47" s="138"/>
      <c r="G47" s="137">
        <f t="shared" ref="G47" si="35">G46-G38</f>
        <v>-150</v>
      </c>
      <c r="H47" s="138"/>
      <c r="I47" s="137">
        <f t="shared" ref="I47" si="36">I46-I38</f>
        <v>17</v>
      </c>
      <c r="J47" s="138"/>
      <c r="K47" s="137">
        <f t="shared" ref="K47" si="37">K46-K38</f>
        <v>-35</v>
      </c>
      <c r="L47" s="138"/>
      <c r="M47" s="137">
        <f t="shared" ref="M47" si="38">M46-M38</f>
        <v>-2</v>
      </c>
      <c r="N47" s="138"/>
      <c r="O47" s="137">
        <f t="shared" ref="O47" si="39">O46-O38</f>
        <v>-60</v>
      </c>
      <c r="P47" s="138"/>
      <c r="Q47" s="88"/>
    </row>
    <row r="48" spans="1:17" ht="16.5" thickTop="1" thickBot="1" x14ac:dyDescent="0.3"/>
    <row r="49" spans="1:17" ht="18" thickTop="1" thickBot="1" x14ac:dyDescent="0.3">
      <c r="A49" s="85" t="s">
        <v>305</v>
      </c>
      <c r="B49" s="148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49"/>
    </row>
    <row r="50" spans="1:17" ht="18" thickTop="1" thickBot="1" x14ac:dyDescent="0.3">
      <c r="A50" s="86">
        <v>1</v>
      </c>
      <c r="B50" s="102">
        <f>VLOOKUP($A50,Htab!$C$2:$K$7,3)</f>
        <v>440</v>
      </c>
      <c r="C50" s="103"/>
      <c r="D50" s="104"/>
      <c r="E50" s="102">
        <f>VLOOKUP($A50,Htab!$C$2:$K$7,4)</f>
        <v>140</v>
      </c>
      <c r="F50" s="104"/>
      <c r="G50" s="105">
        <f>VLOOKUP($A50,Htab!$C$2:$K$7,5)</f>
        <v>150</v>
      </c>
      <c r="H50" s="105"/>
      <c r="I50" s="105">
        <f>VLOOKUP($A50,Htab!$C$2:$K$7,6)</f>
        <v>160</v>
      </c>
      <c r="J50" s="105"/>
      <c r="K50" s="105">
        <f>VLOOKUP($A50,Htab!$C$2:$K$7,7)</f>
        <v>140</v>
      </c>
      <c r="L50" s="105"/>
      <c r="M50" s="105">
        <f>VLOOKUP($A50,Htab!$C$2:$K$7,8)</f>
        <v>160</v>
      </c>
      <c r="N50" s="105"/>
      <c r="O50" s="105">
        <f>VLOOKUP($A50,Htab!$C$2:$K$7,9)</f>
        <v>60</v>
      </c>
      <c r="P50" s="102"/>
      <c r="Q50" s="87" t="s">
        <v>306</v>
      </c>
    </row>
    <row r="51" spans="1:17" ht="17.25" thickTop="1" x14ac:dyDescent="0.3">
      <c r="A51" s="40" t="str">
        <f>TEXT(A52,"TTTT")</f>
        <v>Sonntag</v>
      </c>
      <c r="B51" s="116" t="s">
        <v>170</v>
      </c>
      <c r="C51" s="116"/>
      <c r="D51" s="116"/>
      <c r="E51" s="110" t="s">
        <v>307</v>
      </c>
      <c r="F51" s="110"/>
      <c r="G51" s="110" t="s">
        <v>168</v>
      </c>
      <c r="H51" s="110"/>
      <c r="I51" s="116" t="s">
        <v>289</v>
      </c>
      <c r="J51" s="116"/>
      <c r="K51" s="116" t="s">
        <v>290</v>
      </c>
      <c r="L51" s="116"/>
      <c r="M51" s="116" t="s">
        <v>291</v>
      </c>
      <c r="N51" s="116"/>
      <c r="O51" s="110" t="s">
        <v>167</v>
      </c>
      <c r="P51" s="111"/>
      <c r="Q51" s="142">
        <f>SUM(B50:P50)</f>
        <v>1250</v>
      </c>
    </row>
    <row r="52" spans="1:17" ht="17.25" thickBot="1" x14ac:dyDescent="0.3">
      <c r="A52" s="42">
        <f>A40+1</f>
        <v>44206</v>
      </c>
      <c r="B52" s="117"/>
      <c r="C52" s="117"/>
      <c r="D52" s="117"/>
      <c r="E52" s="112"/>
      <c r="F52" s="112"/>
      <c r="G52" s="112"/>
      <c r="H52" s="112"/>
      <c r="I52" s="117"/>
      <c r="J52" s="117"/>
      <c r="K52" s="117"/>
      <c r="L52" s="117"/>
      <c r="M52" s="117"/>
      <c r="N52" s="117"/>
      <c r="O52" s="112"/>
      <c r="P52" s="113"/>
      <c r="Q52" s="143"/>
    </row>
    <row r="53" spans="1:17" ht="18" thickTop="1" thickBot="1" x14ac:dyDescent="0.35">
      <c r="A53" s="47" t="s">
        <v>292</v>
      </c>
      <c r="B53" s="48">
        <v>170</v>
      </c>
      <c r="C53" s="49"/>
      <c r="D53" s="50"/>
      <c r="E53" s="48"/>
      <c r="F53" s="50"/>
      <c r="G53" s="48"/>
      <c r="H53" s="50"/>
      <c r="I53" s="48">
        <v>176</v>
      </c>
      <c r="J53" s="50"/>
      <c r="K53" s="48">
        <v>37</v>
      </c>
      <c r="L53" s="50"/>
      <c r="M53" s="48">
        <v>74</v>
      </c>
      <c r="N53" s="50"/>
      <c r="O53" s="48"/>
      <c r="P53" s="50"/>
      <c r="Q53" s="144" t="s">
        <v>297</v>
      </c>
    </row>
    <row r="54" spans="1:17" ht="17.25" thickBot="1" x14ac:dyDescent="0.35">
      <c r="A54" s="47" t="s">
        <v>293</v>
      </c>
      <c r="B54" s="51"/>
      <c r="C54" s="52"/>
      <c r="D54" s="53"/>
      <c r="E54" s="51"/>
      <c r="F54" s="53"/>
      <c r="G54" s="51"/>
      <c r="H54" s="53"/>
      <c r="I54" s="51"/>
      <c r="J54" s="53"/>
      <c r="K54" s="51"/>
      <c r="L54" s="53"/>
      <c r="M54" s="51"/>
      <c r="N54" s="53"/>
      <c r="O54" s="51"/>
      <c r="P54" s="53"/>
      <c r="Q54" s="145"/>
    </row>
    <row r="55" spans="1:17" ht="17.25" thickBot="1" x14ac:dyDescent="0.35">
      <c r="A55" s="47" t="s">
        <v>294</v>
      </c>
      <c r="B55" s="51"/>
      <c r="C55" s="52"/>
      <c r="D55" s="53"/>
      <c r="E55" s="51"/>
      <c r="F55" s="53"/>
      <c r="G55" s="51"/>
      <c r="H55" s="53"/>
      <c r="I55" s="51"/>
      <c r="J55" s="53"/>
      <c r="K55" s="51"/>
      <c r="L55" s="53"/>
      <c r="M55" s="51"/>
      <c r="N55" s="53"/>
      <c r="O55" s="51"/>
      <c r="P55" s="53"/>
      <c r="Q55" s="146">
        <f>SUM(B58:P58)</f>
        <v>1122</v>
      </c>
    </row>
    <row r="56" spans="1:17" ht="17.25" thickBot="1" x14ac:dyDescent="0.35">
      <c r="A56" s="47" t="s">
        <v>295</v>
      </c>
      <c r="B56" s="51">
        <v>109</v>
      </c>
      <c r="C56" s="52"/>
      <c r="D56" s="53"/>
      <c r="E56" s="51">
        <v>114</v>
      </c>
      <c r="F56" s="53"/>
      <c r="G56" s="51">
        <v>109</v>
      </c>
      <c r="H56" s="53"/>
      <c r="I56" s="51"/>
      <c r="J56" s="53"/>
      <c r="K56" s="51">
        <v>333</v>
      </c>
      <c r="L56" s="53"/>
      <c r="M56" s="51"/>
      <c r="N56" s="53"/>
      <c r="O56" s="51"/>
      <c r="P56" s="53"/>
      <c r="Q56" s="146"/>
    </row>
    <row r="57" spans="1:17" ht="17.25" thickBot="1" x14ac:dyDescent="0.35">
      <c r="A57" s="47" t="s">
        <v>296</v>
      </c>
      <c r="B57" s="54"/>
      <c r="C57" s="55"/>
      <c r="D57" s="56"/>
      <c r="E57" s="54"/>
      <c r="F57" s="56"/>
      <c r="G57" s="54"/>
      <c r="H57" s="56"/>
      <c r="I57" s="54"/>
      <c r="J57" s="56"/>
      <c r="K57" s="54"/>
      <c r="L57" s="56"/>
      <c r="M57" s="54"/>
      <c r="N57" s="56"/>
      <c r="O57" s="54"/>
      <c r="P57" s="56"/>
      <c r="Q57" s="147"/>
    </row>
    <row r="58" spans="1:17" ht="17.25" thickBot="1" x14ac:dyDescent="0.35">
      <c r="A58" s="47" t="s">
        <v>297</v>
      </c>
      <c r="B58" s="123">
        <f>SUM(B53:D57)</f>
        <v>279</v>
      </c>
      <c r="C58" s="123"/>
      <c r="D58" s="123"/>
      <c r="E58" s="124">
        <f>SUM(E53:F57)</f>
        <v>114</v>
      </c>
      <c r="F58" s="125"/>
      <c r="G58" s="124">
        <f t="shared" ref="G58" si="40">SUM(G53:H57)</f>
        <v>109</v>
      </c>
      <c r="H58" s="125"/>
      <c r="I58" s="124">
        <f t="shared" ref="I58" si="41">SUM(I53:J57)</f>
        <v>176</v>
      </c>
      <c r="J58" s="125"/>
      <c r="K58" s="124">
        <f t="shared" ref="K58" si="42">SUM(K53:L57)</f>
        <v>370</v>
      </c>
      <c r="L58" s="125"/>
      <c r="M58" s="124">
        <f t="shared" ref="M58" si="43">SUM(M53:N57)</f>
        <v>74</v>
      </c>
      <c r="N58" s="125"/>
      <c r="O58" s="124">
        <f t="shared" ref="O58" si="44">SUM(O53:P57)</f>
        <v>0</v>
      </c>
      <c r="P58" s="125"/>
      <c r="Q58" s="77"/>
    </row>
    <row r="59" spans="1:17" ht="17.25" thickBot="1" x14ac:dyDescent="0.35">
      <c r="A59" s="62" t="str">
        <f xml:space="preserve"> "Zuwenig / Zuviel bei " &amp; VLOOKUP($A50,Htab!$C$2:$K$7,2) &amp; " kcal"</f>
        <v>Zuwenig / Zuviel bei 1250 kcal</v>
      </c>
      <c r="B59" s="139">
        <f>B58-B50</f>
        <v>-161</v>
      </c>
      <c r="C59" s="139"/>
      <c r="D59" s="139"/>
      <c r="E59" s="137">
        <f>E58-E50</f>
        <v>-26</v>
      </c>
      <c r="F59" s="138"/>
      <c r="G59" s="137">
        <f t="shared" ref="G59" si="45">G58-G50</f>
        <v>-41</v>
      </c>
      <c r="H59" s="138"/>
      <c r="I59" s="137">
        <f t="shared" ref="I59" si="46">I58-I50</f>
        <v>16</v>
      </c>
      <c r="J59" s="138"/>
      <c r="K59" s="137">
        <f t="shared" ref="K59" si="47">K58-K50</f>
        <v>230</v>
      </c>
      <c r="L59" s="138"/>
      <c r="M59" s="137">
        <f t="shared" ref="M59" si="48">M58-M50</f>
        <v>-86</v>
      </c>
      <c r="N59" s="138"/>
      <c r="O59" s="137">
        <f t="shared" ref="O59" si="49">O58-O50</f>
        <v>-60</v>
      </c>
      <c r="P59" s="138"/>
      <c r="Q59" s="88"/>
    </row>
    <row r="60" spans="1:17" ht="16.5" thickTop="1" thickBot="1" x14ac:dyDescent="0.3"/>
    <row r="61" spans="1:17" ht="18" thickTop="1" thickBot="1" x14ac:dyDescent="0.3">
      <c r="A61" s="85" t="s">
        <v>305</v>
      </c>
      <c r="B61" s="148"/>
      <c r="C61" s="136"/>
      <c r="D61" s="136"/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49"/>
    </row>
    <row r="62" spans="1:17" ht="18" thickTop="1" thickBot="1" x14ac:dyDescent="0.3">
      <c r="A62" s="86">
        <v>1</v>
      </c>
      <c r="B62" s="102">
        <f>VLOOKUP($A62,Htab!$C$2:$K$7,3)</f>
        <v>440</v>
      </c>
      <c r="C62" s="103"/>
      <c r="D62" s="104"/>
      <c r="E62" s="102">
        <f>VLOOKUP($A62,Htab!$C$2:$K$7,4)</f>
        <v>140</v>
      </c>
      <c r="F62" s="104"/>
      <c r="G62" s="105">
        <f>VLOOKUP($A62,Htab!$C$2:$K$7,5)</f>
        <v>150</v>
      </c>
      <c r="H62" s="105"/>
      <c r="I62" s="105">
        <f>VLOOKUP($A62,Htab!$C$2:$K$7,6)</f>
        <v>160</v>
      </c>
      <c r="J62" s="105"/>
      <c r="K62" s="105">
        <f>VLOOKUP($A62,Htab!$C$2:$K$7,7)</f>
        <v>140</v>
      </c>
      <c r="L62" s="105"/>
      <c r="M62" s="105">
        <f>VLOOKUP($A62,Htab!$C$2:$K$7,8)</f>
        <v>160</v>
      </c>
      <c r="N62" s="105"/>
      <c r="O62" s="105">
        <f>VLOOKUP($A62,Htab!$C$2:$K$7,9)</f>
        <v>60</v>
      </c>
      <c r="P62" s="102"/>
      <c r="Q62" s="87" t="s">
        <v>306</v>
      </c>
    </row>
    <row r="63" spans="1:17" ht="17.25" thickTop="1" x14ac:dyDescent="0.3">
      <c r="A63" s="40" t="str">
        <f>TEXT(A64,"TTTT")</f>
        <v>Montag</v>
      </c>
      <c r="B63" s="116" t="s">
        <v>170</v>
      </c>
      <c r="C63" s="116"/>
      <c r="D63" s="116"/>
      <c r="E63" s="110" t="s">
        <v>307</v>
      </c>
      <c r="F63" s="110"/>
      <c r="G63" s="110" t="s">
        <v>168</v>
      </c>
      <c r="H63" s="110"/>
      <c r="I63" s="116" t="s">
        <v>289</v>
      </c>
      <c r="J63" s="116"/>
      <c r="K63" s="116" t="s">
        <v>290</v>
      </c>
      <c r="L63" s="116"/>
      <c r="M63" s="116" t="s">
        <v>291</v>
      </c>
      <c r="N63" s="116"/>
      <c r="O63" s="110" t="s">
        <v>167</v>
      </c>
      <c r="P63" s="111"/>
      <c r="Q63" s="142">
        <f>SUM(B62:P62)</f>
        <v>1250</v>
      </c>
    </row>
    <row r="64" spans="1:17" ht="17.25" thickBot="1" x14ac:dyDescent="0.3">
      <c r="A64" s="42">
        <f>A52+1</f>
        <v>44207</v>
      </c>
      <c r="B64" s="117"/>
      <c r="C64" s="117"/>
      <c r="D64" s="117"/>
      <c r="E64" s="112"/>
      <c r="F64" s="112"/>
      <c r="G64" s="112"/>
      <c r="H64" s="112"/>
      <c r="I64" s="117"/>
      <c r="J64" s="117"/>
      <c r="K64" s="117"/>
      <c r="L64" s="117"/>
      <c r="M64" s="117"/>
      <c r="N64" s="117"/>
      <c r="O64" s="112"/>
      <c r="P64" s="113"/>
      <c r="Q64" s="143"/>
    </row>
    <row r="65" spans="1:17" ht="18" thickTop="1" thickBot="1" x14ac:dyDescent="0.35">
      <c r="A65" s="47" t="s">
        <v>292</v>
      </c>
      <c r="B65" s="48"/>
      <c r="C65" s="49"/>
      <c r="D65" s="50"/>
      <c r="E65" s="48"/>
      <c r="F65" s="50"/>
      <c r="G65" s="48"/>
      <c r="H65" s="50"/>
      <c r="I65" s="48"/>
      <c r="J65" s="50"/>
      <c r="K65" s="48"/>
      <c r="L65" s="50"/>
      <c r="M65" s="48"/>
      <c r="N65" s="50"/>
      <c r="O65" s="48"/>
      <c r="P65" s="50"/>
      <c r="Q65" s="144" t="s">
        <v>297</v>
      </c>
    </row>
    <row r="66" spans="1:17" ht="17.25" thickBot="1" x14ac:dyDescent="0.35">
      <c r="A66" s="47" t="s">
        <v>293</v>
      </c>
      <c r="B66" s="51"/>
      <c r="C66" s="52"/>
      <c r="D66" s="53"/>
      <c r="E66" s="51"/>
      <c r="F66" s="53"/>
      <c r="G66" s="51"/>
      <c r="H66" s="53"/>
      <c r="I66" s="51"/>
      <c r="J66" s="53"/>
      <c r="K66" s="51"/>
      <c r="L66" s="53"/>
      <c r="M66" s="51"/>
      <c r="N66" s="53"/>
      <c r="O66" s="51"/>
      <c r="P66" s="53"/>
      <c r="Q66" s="145"/>
    </row>
    <row r="67" spans="1:17" ht="17.25" thickBot="1" x14ac:dyDescent="0.35">
      <c r="A67" s="47" t="s">
        <v>294</v>
      </c>
      <c r="B67" s="51"/>
      <c r="C67" s="52"/>
      <c r="D67" s="53"/>
      <c r="E67" s="51"/>
      <c r="F67" s="53"/>
      <c r="G67" s="51"/>
      <c r="H67" s="53"/>
      <c r="I67" s="51"/>
      <c r="J67" s="53"/>
      <c r="K67" s="51"/>
      <c r="L67" s="53"/>
      <c r="M67" s="51"/>
      <c r="N67" s="53"/>
      <c r="O67" s="51"/>
      <c r="P67" s="53"/>
      <c r="Q67" s="146">
        <f>SUM(B70:P70)</f>
        <v>0</v>
      </c>
    </row>
    <row r="68" spans="1:17" ht="17.25" thickBot="1" x14ac:dyDescent="0.35">
      <c r="A68" s="47" t="s">
        <v>295</v>
      </c>
      <c r="B68" s="51"/>
      <c r="C68" s="52"/>
      <c r="D68" s="53"/>
      <c r="E68" s="51"/>
      <c r="F68" s="53"/>
      <c r="G68" s="51"/>
      <c r="H68" s="53"/>
      <c r="I68" s="51"/>
      <c r="J68" s="53"/>
      <c r="K68" s="51"/>
      <c r="L68" s="53"/>
      <c r="M68" s="51"/>
      <c r="N68" s="53"/>
      <c r="O68" s="51"/>
      <c r="P68" s="53"/>
      <c r="Q68" s="146"/>
    </row>
    <row r="69" spans="1:17" ht="17.25" thickBot="1" x14ac:dyDescent="0.35">
      <c r="A69" s="47" t="s">
        <v>296</v>
      </c>
      <c r="B69" s="54"/>
      <c r="C69" s="55"/>
      <c r="D69" s="56"/>
      <c r="E69" s="54"/>
      <c r="F69" s="56"/>
      <c r="G69" s="54"/>
      <c r="H69" s="56"/>
      <c r="I69" s="54"/>
      <c r="J69" s="56"/>
      <c r="K69" s="54"/>
      <c r="L69" s="56"/>
      <c r="M69" s="54"/>
      <c r="N69" s="56"/>
      <c r="O69" s="54"/>
      <c r="P69" s="56"/>
      <c r="Q69" s="147"/>
    </row>
    <row r="70" spans="1:17" ht="17.25" thickBot="1" x14ac:dyDescent="0.35">
      <c r="A70" s="47" t="s">
        <v>297</v>
      </c>
      <c r="B70" s="123">
        <f>SUM(B65:D69)</f>
        <v>0</v>
      </c>
      <c r="C70" s="123"/>
      <c r="D70" s="123"/>
      <c r="E70" s="124">
        <f>SUM(E65:F69)</f>
        <v>0</v>
      </c>
      <c r="F70" s="125"/>
      <c r="G70" s="124">
        <f t="shared" ref="G70" si="50">SUM(G65:H69)</f>
        <v>0</v>
      </c>
      <c r="H70" s="125"/>
      <c r="I70" s="124">
        <f t="shared" ref="I70" si="51">SUM(I65:J69)</f>
        <v>0</v>
      </c>
      <c r="J70" s="125"/>
      <c r="K70" s="124">
        <f t="shared" ref="K70" si="52">SUM(K65:L69)</f>
        <v>0</v>
      </c>
      <c r="L70" s="125"/>
      <c r="M70" s="124">
        <f t="shared" ref="M70" si="53">SUM(M65:N69)</f>
        <v>0</v>
      </c>
      <c r="N70" s="125"/>
      <c r="O70" s="124">
        <f t="shared" ref="O70" si="54">SUM(O65:P69)</f>
        <v>0</v>
      </c>
      <c r="P70" s="125"/>
      <c r="Q70" s="77"/>
    </row>
    <row r="71" spans="1:17" ht="17.25" thickBot="1" x14ac:dyDescent="0.35">
      <c r="A71" s="62" t="str">
        <f xml:space="preserve"> "Zuwenig / Zuviel bei " &amp; VLOOKUP($A62,Htab!$C$2:$K$7,2) &amp; " kcal"</f>
        <v>Zuwenig / Zuviel bei 1250 kcal</v>
      </c>
      <c r="B71" s="139">
        <f>B70-B62</f>
        <v>-440</v>
      </c>
      <c r="C71" s="139"/>
      <c r="D71" s="139"/>
      <c r="E71" s="137">
        <f>E70-E62</f>
        <v>-140</v>
      </c>
      <c r="F71" s="138"/>
      <c r="G71" s="137">
        <f t="shared" ref="G71" si="55">G70-G62</f>
        <v>-150</v>
      </c>
      <c r="H71" s="138"/>
      <c r="I71" s="137">
        <f t="shared" ref="I71" si="56">I70-I62</f>
        <v>-160</v>
      </c>
      <c r="J71" s="138"/>
      <c r="K71" s="137">
        <f t="shared" ref="K71" si="57">K70-K62</f>
        <v>-140</v>
      </c>
      <c r="L71" s="138"/>
      <c r="M71" s="137">
        <f t="shared" ref="M71" si="58">M70-M62</f>
        <v>-160</v>
      </c>
      <c r="N71" s="138"/>
      <c r="O71" s="137">
        <f t="shared" ref="O71" si="59">O70-O62</f>
        <v>-60</v>
      </c>
      <c r="P71" s="138"/>
      <c r="Q71" s="88"/>
    </row>
    <row r="72" spans="1:17" ht="16.5" thickTop="1" thickBot="1" x14ac:dyDescent="0.3"/>
    <row r="73" spans="1:17" ht="18" thickTop="1" thickBot="1" x14ac:dyDescent="0.3">
      <c r="A73" s="85" t="s">
        <v>305</v>
      </c>
      <c r="B73" s="148"/>
      <c r="C73" s="136"/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N73" s="136"/>
      <c r="O73" s="136"/>
      <c r="P73" s="136"/>
      <c r="Q73" s="149"/>
    </row>
    <row r="74" spans="1:17" ht="18" thickTop="1" thickBot="1" x14ac:dyDescent="0.3">
      <c r="A74" s="86">
        <v>1</v>
      </c>
      <c r="B74" s="102">
        <f>VLOOKUP($A74,Htab!$C$2:$K$7,3)</f>
        <v>440</v>
      </c>
      <c r="C74" s="103"/>
      <c r="D74" s="104"/>
      <c r="E74" s="102">
        <f>VLOOKUP($A74,Htab!$C$2:$K$7,4)</f>
        <v>140</v>
      </c>
      <c r="F74" s="104"/>
      <c r="G74" s="105">
        <f>VLOOKUP($A74,Htab!$C$2:$K$7,5)</f>
        <v>150</v>
      </c>
      <c r="H74" s="105"/>
      <c r="I74" s="105">
        <f>VLOOKUP($A74,Htab!$C$2:$K$7,6)</f>
        <v>160</v>
      </c>
      <c r="J74" s="105"/>
      <c r="K74" s="105">
        <f>VLOOKUP($A74,Htab!$C$2:$K$7,7)</f>
        <v>140</v>
      </c>
      <c r="L74" s="105"/>
      <c r="M74" s="105">
        <f>VLOOKUP($A74,Htab!$C$2:$K$7,8)</f>
        <v>160</v>
      </c>
      <c r="N74" s="105"/>
      <c r="O74" s="105">
        <f>VLOOKUP($A74,Htab!$C$2:$K$7,9)</f>
        <v>60</v>
      </c>
      <c r="P74" s="102"/>
      <c r="Q74" s="87" t="s">
        <v>306</v>
      </c>
    </row>
    <row r="75" spans="1:17" ht="17.25" thickTop="1" x14ac:dyDescent="0.3">
      <c r="A75" s="40" t="str">
        <f>TEXT(A76,"TTTT")</f>
        <v>Dienstag</v>
      </c>
      <c r="B75" s="116" t="s">
        <v>170</v>
      </c>
      <c r="C75" s="116"/>
      <c r="D75" s="116"/>
      <c r="E75" s="110" t="s">
        <v>307</v>
      </c>
      <c r="F75" s="110"/>
      <c r="G75" s="110" t="s">
        <v>168</v>
      </c>
      <c r="H75" s="110"/>
      <c r="I75" s="116" t="s">
        <v>289</v>
      </c>
      <c r="J75" s="116"/>
      <c r="K75" s="116" t="s">
        <v>290</v>
      </c>
      <c r="L75" s="116"/>
      <c r="M75" s="116" t="s">
        <v>291</v>
      </c>
      <c r="N75" s="116"/>
      <c r="O75" s="110" t="s">
        <v>167</v>
      </c>
      <c r="P75" s="111"/>
      <c r="Q75" s="142">
        <f>SUM(B74:P74)</f>
        <v>1250</v>
      </c>
    </row>
    <row r="76" spans="1:17" ht="17.25" thickBot="1" x14ac:dyDescent="0.3">
      <c r="A76" s="42">
        <f>A64+1</f>
        <v>44208</v>
      </c>
      <c r="B76" s="117"/>
      <c r="C76" s="117"/>
      <c r="D76" s="117"/>
      <c r="E76" s="112"/>
      <c r="F76" s="112"/>
      <c r="G76" s="112"/>
      <c r="H76" s="112"/>
      <c r="I76" s="117"/>
      <c r="J76" s="117"/>
      <c r="K76" s="117"/>
      <c r="L76" s="117"/>
      <c r="M76" s="117"/>
      <c r="N76" s="117"/>
      <c r="O76" s="112"/>
      <c r="P76" s="113"/>
      <c r="Q76" s="143"/>
    </row>
    <row r="77" spans="1:17" ht="18" thickTop="1" thickBot="1" x14ac:dyDescent="0.35">
      <c r="A77" s="47" t="s">
        <v>292</v>
      </c>
      <c r="B77" s="48"/>
      <c r="C77" s="49"/>
      <c r="D77" s="50"/>
      <c r="E77" s="48"/>
      <c r="F77" s="50"/>
      <c r="G77" s="48"/>
      <c r="H77" s="50"/>
      <c r="I77" s="48"/>
      <c r="J77" s="50"/>
      <c r="K77" s="48"/>
      <c r="L77" s="50"/>
      <c r="M77" s="48"/>
      <c r="N77" s="50"/>
      <c r="O77" s="48"/>
      <c r="P77" s="50"/>
      <c r="Q77" s="144" t="s">
        <v>297</v>
      </c>
    </row>
    <row r="78" spans="1:17" ht="17.25" thickBot="1" x14ac:dyDescent="0.35">
      <c r="A78" s="47" t="s">
        <v>293</v>
      </c>
      <c r="B78" s="51"/>
      <c r="C78" s="52"/>
      <c r="D78" s="53"/>
      <c r="E78" s="51"/>
      <c r="F78" s="53"/>
      <c r="G78" s="51"/>
      <c r="H78" s="53"/>
      <c r="I78" s="51"/>
      <c r="J78" s="53"/>
      <c r="K78" s="51"/>
      <c r="L78" s="53"/>
      <c r="M78" s="51"/>
      <c r="N78" s="53"/>
      <c r="O78" s="51"/>
      <c r="P78" s="53"/>
      <c r="Q78" s="145"/>
    </row>
    <row r="79" spans="1:17" ht="17.25" thickBot="1" x14ac:dyDescent="0.35">
      <c r="A79" s="47" t="s">
        <v>294</v>
      </c>
      <c r="B79" s="51"/>
      <c r="C79" s="52"/>
      <c r="D79" s="53"/>
      <c r="E79" s="51"/>
      <c r="F79" s="53"/>
      <c r="G79" s="51"/>
      <c r="H79" s="53"/>
      <c r="I79" s="51"/>
      <c r="J79" s="53"/>
      <c r="K79" s="51"/>
      <c r="L79" s="53"/>
      <c r="M79" s="51"/>
      <c r="N79" s="53"/>
      <c r="O79" s="51"/>
      <c r="P79" s="53"/>
      <c r="Q79" s="146">
        <f>SUM(B82:P82)</f>
        <v>0</v>
      </c>
    </row>
    <row r="80" spans="1:17" ht="17.25" thickBot="1" x14ac:dyDescent="0.35">
      <c r="A80" s="47" t="s">
        <v>295</v>
      </c>
      <c r="B80" s="51"/>
      <c r="C80" s="52"/>
      <c r="D80" s="53"/>
      <c r="E80" s="51"/>
      <c r="F80" s="53"/>
      <c r="G80" s="51"/>
      <c r="H80" s="53"/>
      <c r="I80" s="51"/>
      <c r="J80" s="53"/>
      <c r="K80" s="51"/>
      <c r="L80" s="53"/>
      <c r="M80" s="51"/>
      <c r="N80" s="53"/>
      <c r="O80" s="51"/>
      <c r="P80" s="53"/>
      <c r="Q80" s="146"/>
    </row>
    <row r="81" spans="1:17" ht="17.25" thickBot="1" x14ac:dyDescent="0.35">
      <c r="A81" s="47" t="s">
        <v>296</v>
      </c>
      <c r="B81" s="54"/>
      <c r="C81" s="55"/>
      <c r="D81" s="56"/>
      <c r="E81" s="54"/>
      <c r="F81" s="56"/>
      <c r="G81" s="54"/>
      <c r="H81" s="56"/>
      <c r="I81" s="54"/>
      <c r="J81" s="56"/>
      <c r="K81" s="54"/>
      <c r="L81" s="56"/>
      <c r="M81" s="54"/>
      <c r="N81" s="56"/>
      <c r="O81" s="54"/>
      <c r="P81" s="56"/>
      <c r="Q81" s="147"/>
    </row>
    <row r="82" spans="1:17" ht="17.25" thickBot="1" x14ac:dyDescent="0.35">
      <c r="A82" s="47" t="s">
        <v>297</v>
      </c>
      <c r="B82" s="123">
        <f>SUM(B77:D81)</f>
        <v>0</v>
      </c>
      <c r="C82" s="123"/>
      <c r="D82" s="123"/>
      <c r="E82" s="124">
        <f>SUM(E77:F81)</f>
        <v>0</v>
      </c>
      <c r="F82" s="125"/>
      <c r="G82" s="124">
        <f t="shared" ref="G82" si="60">SUM(G77:H81)</f>
        <v>0</v>
      </c>
      <c r="H82" s="125"/>
      <c r="I82" s="124">
        <f t="shared" ref="I82" si="61">SUM(I77:J81)</f>
        <v>0</v>
      </c>
      <c r="J82" s="125"/>
      <c r="K82" s="124">
        <f t="shared" ref="K82" si="62">SUM(K77:L81)</f>
        <v>0</v>
      </c>
      <c r="L82" s="125"/>
      <c r="M82" s="124">
        <f t="shared" ref="M82" si="63">SUM(M77:N81)</f>
        <v>0</v>
      </c>
      <c r="N82" s="125"/>
      <c r="O82" s="124">
        <f t="shared" ref="O82" si="64">SUM(O77:P81)</f>
        <v>0</v>
      </c>
      <c r="P82" s="125"/>
      <c r="Q82" s="77"/>
    </row>
    <row r="83" spans="1:17" ht="17.25" thickBot="1" x14ac:dyDescent="0.35">
      <c r="A83" s="62" t="str">
        <f xml:space="preserve"> "Zuwenig / Zuviel bei " &amp; VLOOKUP($A74,Htab!$C$2:$K$7,2) &amp; " kcal"</f>
        <v>Zuwenig / Zuviel bei 1250 kcal</v>
      </c>
      <c r="B83" s="139">
        <f>B82-B74</f>
        <v>-440</v>
      </c>
      <c r="C83" s="139"/>
      <c r="D83" s="139"/>
      <c r="E83" s="137">
        <f>E82-E74</f>
        <v>-140</v>
      </c>
      <c r="F83" s="138"/>
      <c r="G83" s="137">
        <f t="shared" ref="G83" si="65">G82-G74</f>
        <v>-150</v>
      </c>
      <c r="H83" s="138"/>
      <c r="I83" s="137">
        <f t="shared" ref="I83" si="66">I82-I74</f>
        <v>-160</v>
      </c>
      <c r="J83" s="138"/>
      <c r="K83" s="137">
        <f t="shared" ref="K83" si="67">K82-K74</f>
        <v>-140</v>
      </c>
      <c r="L83" s="138"/>
      <c r="M83" s="137">
        <f t="shared" ref="M83" si="68">M82-M74</f>
        <v>-160</v>
      </c>
      <c r="N83" s="138"/>
      <c r="O83" s="137">
        <f t="shared" ref="O83" si="69">O82-O74</f>
        <v>-60</v>
      </c>
      <c r="P83" s="138"/>
      <c r="Q83" s="88"/>
    </row>
    <row r="84" spans="1:17" ht="15.75" thickTop="1" x14ac:dyDescent="0.25"/>
  </sheetData>
  <mergeCells count="231">
    <mergeCell ref="O82:P82"/>
    <mergeCell ref="B83:D83"/>
    <mergeCell ref="E83:F83"/>
    <mergeCell ref="G83:H83"/>
    <mergeCell ref="I83:J83"/>
    <mergeCell ref="K83:L83"/>
    <mergeCell ref="M83:N83"/>
    <mergeCell ref="O83:P83"/>
    <mergeCell ref="O75:P76"/>
    <mergeCell ref="Q75:Q76"/>
    <mergeCell ref="Q77:Q78"/>
    <mergeCell ref="Q79:Q81"/>
    <mergeCell ref="B82:D82"/>
    <mergeCell ref="E82:F82"/>
    <mergeCell ref="G82:H82"/>
    <mergeCell ref="I82:J82"/>
    <mergeCell ref="K82:L82"/>
    <mergeCell ref="M82:N82"/>
    <mergeCell ref="B75:D76"/>
    <mergeCell ref="E75:F76"/>
    <mergeCell ref="G75:H76"/>
    <mergeCell ref="I75:J76"/>
    <mergeCell ref="K75:L76"/>
    <mergeCell ref="M75:N76"/>
    <mergeCell ref="B73:Q73"/>
    <mergeCell ref="B74:D74"/>
    <mergeCell ref="E74:F74"/>
    <mergeCell ref="G74:H74"/>
    <mergeCell ref="I74:J74"/>
    <mergeCell ref="K74:L74"/>
    <mergeCell ref="M74:N74"/>
    <mergeCell ref="O74:P74"/>
    <mergeCell ref="O70:P70"/>
    <mergeCell ref="B71:D71"/>
    <mergeCell ref="E71:F71"/>
    <mergeCell ref="G71:H71"/>
    <mergeCell ref="I71:J71"/>
    <mergeCell ref="K71:L71"/>
    <mergeCell ref="M71:N71"/>
    <mergeCell ref="O71:P71"/>
    <mergeCell ref="O63:P64"/>
    <mergeCell ref="Q63:Q64"/>
    <mergeCell ref="Q65:Q66"/>
    <mergeCell ref="Q67:Q69"/>
    <mergeCell ref="B70:D70"/>
    <mergeCell ref="E70:F70"/>
    <mergeCell ref="G70:H70"/>
    <mergeCell ref="I70:J70"/>
    <mergeCell ref="K70:L70"/>
    <mergeCell ref="M70:N70"/>
    <mergeCell ref="B63:D64"/>
    <mergeCell ref="E63:F64"/>
    <mergeCell ref="G63:H64"/>
    <mergeCell ref="I63:J64"/>
    <mergeCell ref="K63:L64"/>
    <mergeCell ref="M63:N64"/>
    <mergeCell ref="B61:Q61"/>
    <mergeCell ref="B62:D62"/>
    <mergeCell ref="E62:F62"/>
    <mergeCell ref="G62:H62"/>
    <mergeCell ref="I62:J62"/>
    <mergeCell ref="K62:L62"/>
    <mergeCell ref="M62:N62"/>
    <mergeCell ref="O62:P62"/>
    <mergeCell ref="O58:P58"/>
    <mergeCell ref="B59:D59"/>
    <mergeCell ref="E59:F59"/>
    <mergeCell ref="G59:H59"/>
    <mergeCell ref="I59:J59"/>
    <mergeCell ref="K59:L59"/>
    <mergeCell ref="M59:N59"/>
    <mergeCell ref="O59:P59"/>
    <mergeCell ref="O51:P52"/>
    <mergeCell ref="Q51:Q52"/>
    <mergeCell ref="Q53:Q54"/>
    <mergeCell ref="Q55:Q57"/>
    <mergeCell ref="B58:D58"/>
    <mergeCell ref="E58:F58"/>
    <mergeCell ref="G58:H58"/>
    <mergeCell ref="I58:J58"/>
    <mergeCell ref="K58:L58"/>
    <mergeCell ref="M58:N58"/>
    <mergeCell ref="B51:D52"/>
    <mergeCell ref="E51:F52"/>
    <mergeCell ref="G51:H52"/>
    <mergeCell ref="I51:J52"/>
    <mergeCell ref="K51:L52"/>
    <mergeCell ref="M51:N52"/>
    <mergeCell ref="B49:Q49"/>
    <mergeCell ref="B50:D50"/>
    <mergeCell ref="E50:F50"/>
    <mergeCell ref="G50:H50"/>
    <mergeCell ref="I50:J50"/>
    <mergeCell ref="K50:L50"/>
    <mergeCell ref="M50:N50"/>
    <mergeCell ref="O50:P50"/>
    <mergeCell ref="O46:P46"/>
    <mergeCell ref="B47:D47"/>
    <mergeCell ref="E47:F47"/>
    <mergeCell ref="G47:H47"/>
    <mergeCell ref="I47:J47"/>
    <mergeCell ref="K47:L47"/>
    <mergeCell ref="M47:N47"/>
    <mergeCell ref="O47:P47"/>
    <mergeCell ref="O39:P40"/>
    <mergeCell ref="Q39:Q40"/>
    <mergeCell ref="Q41:Q42"/>
    <mergeCell ref="Q43:Q45"/>
    <mergeCell ref="B46:D46"/>
    <mergeCell ref="E46:F46"/>
    <mergeCell ref="G46:H46"/>
    <mergeCell ref="I46:J46"/>
    <mergeCell ref="K46:L46"/>
    <mergeCell ref="M46:N46"/>
    <mergeCell ref="B39:D40"/>
    <mergeCell ref="E39:F40"/>
    <mergeCell ref="G39:H40"/>
    <mergeCell ref="I39:J40"/>
    <mergeCell ref="K39:L40"/>
    <mergeCell ref="M39:N40"/>
    <mergeCell ref="B37:Q37"/>
    <mergeCell ref="B38:D38"/>
    <mergeCell ref="E38:F38"/>
    <mergeCell ref="G38:H38"/>
    <mergeCell ref="I38:J38"/>
    <mergeCell ref="K38:L38"/>
    <mergeCell ref="M38:N38"/>
    <mergeCell ref="O38:P38"/>
    <mergeCell ref="O34:P34"/>
    <mergeCell ref="B35:D35"/>
    <mergeCell ref="E35:F35"/>
    <mergeCell ref="G35:H35"/>
    <mergeCell ref="I35:J35"/>
    <mergeCell ref="K35:L35"/>
    <mergeCell ref="M35:N35"/>
    <mergeCell ref="O35:P35"/>
    <mergeCell ref="O27:P28"/>
    <mergeCell ref="Q27:Q28"/>
    <mergeCell ref="Q29:Q30"/>
    <mergeCell ref="Q31:Q33"/>
    <mergeCell ref="B34:D34"/>
    <mergeCell ref="E34:F34"/>
    <mergeCell ref="G34:H34"/>
    <mergeCell ref="I34:J34"/>
    <mergeCell ref="K34:L34"/>
    <mergeCell ref="M34:N34"/>
    <mergeCell ref="B27:D28"/>
    <mergeCell ref="E27:F28"/>
    <mergeCell ref="G27:H28"/>
    <mergeCell ref="I27:J28"/>
    <mergeCell ref="K27:L28"/>
    <mergeCell ref="M27:N28"/>
    <mergeCell ref="B25:Q25"/>
    <mergeCell ref="B26:D26"/>
    <mergeCell ref="E26:F26"/>
    <mergeCell ref="G26:H26"/>
    <mergeCell ref="I26:J26"/>
    <mergeCell ref="K26:L26"/>
    <mergeCell ref="M26:N26"/>
    <mergeCell ref="O26:P26"/>
    <mergeCell ref="O22:P22"/>
    <mergeCell ref="B23:D23"/>
    <mergeCell ref="E23:F23"/>
    <mergeCell ref="G23:H23"/>
    <mergeCell ref="I23:J23"/>
    <mergeCell ref="K23:L23"/>
    <mergeCell ref="M23:N23"/>
    <mergeCell ref="O23:P23"/>
    <mergeCell ref="O15:P16"/>
    <mergeCell ref="Q15:Q16"/>
    <mergeCell ref="Q17:Q18"/>
    <mergeCell ref="Q19:Q21"/>
    <mergeCell ref="B22:D22"/>
    <mergeCell ref="E22:F22"/>
    <mergeCell ref="G22:H22"/>
    <mergeCell ref="I22:J22"/>
    <mergeCell ref="K22:L22"/>
    <mergeCell ref="M22:N22"/>
    <mergeCell ref="B15:D16"/>
    <mergeCell ref="E15:F16"/>
    <mergeCell ref="G15:H16"/>
    <mergeCell ref="I15:J16"/>
    <mergeCell ref="K15:L16"/>
    <mergeCell ref="M15:N16"/>
    <mergeCell ref="O12:P12"/>
    <mergeCell ref="B13:Q13"/>
    <mergeCell ref="B14:D14"/>
    <mergeCell ref="E14:F14"/>
    <mergeCell ref="G14:H14"/>
    <mergeCell ref="I14:J14"/>
    <mergeCell ref="K14:L14"/>
    <mergeCell ref="M14:N14"/>
    <mergeCell ref="O14:P14"/>
    <mergeCell ref="B12:D12"/>
    <mergeCell ref="E12:F12"/>
    <mergeCell ref="G12:H12"/>
    <mergeCell ref="I12:J12"/>
    <mergeCell ref="K12:L12"/>
    <mergeCell ref="M12:N12"/>
    <mergeCell ref="O10:P10"/>
    <mergeCell ref="B11:D11"/>
    <mergeCell ref="E11:F11"/>
    <mergeCell ref="G11:H11"/>
    <mergeCell ref="I11:J11"/>
    <mergeCell ref="K11:L11"/>
    <mergeCell ref="M11:N11"/>
    <mergeCell ref="O11:P11"/>
    <mergeCell ref="O3:P4"/>
    <mergeCell ref="Q3:Q4"/>
    <mergeCell ref="Q5:Q6"/>
    <mergeCell ref="Q7:Q9"/>
    <mergeCell ref="B10:D10"/>
    <mergeCell ref="E10:F10"/>
    <mergeCell ref="G10:H10"/>
    <mergeCell ref="I10:J10"/>
    <mergeCell ref="K10:L10"/>
    <mergeCell ref="M10:N10"/>
    <mergeCell ref="B3:D4"/>
    <mergeCell ref="E3:F4"/>
    <mergeCell ref="G3:H4"/>
    <mergeCell ref="I3:J4"/>
    <mergeCell ref="K3:L4"/>
    <mergeCell ref="M3:N4"/>
    <mergeCell ref="B1:Q1"/>
    <mergeCell ref="B2:D2"/>
    <mergeCell ref="E2:F2"/>
    <mergeCell ref="G2:H2"/>
    <mergeCell ref="I2:J2"/>
    <mergeCell ref="K2:L2"/>
    <mergeCell ref="M2:N2"/>
    <mergeCell ref="O2:P2"/>
  </mergeCells>
  <conditionalFormatting sqref="B11:P11">
    <cfRule type="cellIs" dxfId="13" priority="13" operator="greaterThan">
      <formula>0</formula>
    </cfRule>
    <cfRule type="cellIs" dxfId="12" priority="14" operator="lessThanOrEqual">
      <formula>0</formula>
    </cfRule>
  </conditionalFormatting>
  <conditionalFormatting sqref="B23:P23">
    <cfRule type="cellIs" dxfId="11" priority="11" operator="greaterThan">
      <formula>0</formula>
    </cfRule>
    <cfRule type="cellIs" dxfId="10" priority="12" operator="lessThanOrEqual">
      <formula>0</formula>
    </cfRule>
  </conditionalFormatting>
  <conditionalFormatting sqref="B35:P35">
    <cfRule type="cellIs" dxfId="9" priority="9" operator="greaterThan">
      <formula>0</formula>
    </cfRule>
    <cfRule type="cellIs" dxfId="8" priority="10" operator="lessThanOrEqual">
      <formula>0</formula>
    </cfRule>
  </conditionalFormatting>
  <conditionalFormatting sqref="B47:P47">
    <cfRule type="cellIs" dxfId="7" priority="7" operator="greaterThan">
      <formula>0</formula>
    </cfRule>
    <cfRule type="cellIs" dxfId="6" priority="8" operator="lessThanOrEqual">
      <formula>0</formula>
    </cfRule>
  </conditionalFormatting>
  <conditionalFormatting sqref="B59:P59">
    <cfRule type="cellIs" dxfId="5" priority="5" operator="greaterThan">
      <formula>0</formula>
    </cfRule>
    <cfRule type="cellIs" dxfId="4" priority="6" operator="lessThanOrEqual">
      <formula>0</formula>
    </cfRule>
  </conditionalFormatting>
  <conditionalFormatting sqref="B71:P71">
    <cfRule type="cellIs" dxfId="3" priority="3" operator="greaterThan">
      <formula>0</formula>
    </cfRule>
    <cfRule type="cellIs" dxfId="2" priority="4" operator="lessThanOrEqual">
      <formula>0</formula>
    </cfRule>
  </conditionalFormatting>
  <conditionalFormatting sqref="B83:P83">
    <cfRule type="cellIs" dxfId="1" priority="1" operator="greaterThan">
      <formula>0</formula>
    </cfRule>
    <cfRule type="cellIs" dxfId="0" priority="2" operator="lessThanOrEqual">
      <formula>0</formula>
    </cfRule>
  </conditionalFormatting>
  <printOptions horizontalCentered="1" verticalCentered="1"/>
  <pageMargins left="1.2204724409448819" right="0.23622047244094491" top="0.19685039370078741" bottom="0.19685039370078741" header="0" footer="0"/>
  <pageSetup paperSize="9" scale="58" fitToHeight="0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Drop Down 1">
              <controlPr defaultSize="0" autoLine="0" autoPict="0">
                <anchor moveWithCells="1">
                  <from>
                    <xdr:col>0</xdr:col>
                    <xdr:colOff>428625</xdr:colOff>
                    <xdr:row>1</xdr:row>
                    <xdr:rowOff>19050</xdr:rowOff>
                  </from>
                  <to>
                    <xdr:col>0</xdr:col>
                    <xdr:colOff>1295400</xdr:colOff>
                    <xdr:row>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6" r:id="rId5" name="Drop Down 2">
              <controlPr defaultSize="0" autoLine="0" autoPict="0">
                <anchor moveWithCells="1">
                  <from>
                    <xdr:col>0</xdr:col>
                    <xdr:colOff>419100</xdr:colOff>
                    <xdr:row>13</xdr:row>
                    <xdr:rowOff>38100</xdr:rowOff>
                  </from>
                  <to>
                    <xdr:col>0</xdr:col>
                    <xdr:colOff>1285875</xdr:colOff>
                    <xdr:row>13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7" r:id="rId6" name="Drop Down 3">
              <controlPr defaultSize="0" autoLine="0" autoPict="0">
                <anchor moveWithCells="1">
                  <from>
                    <xdr:col>0</xdr:col>
                    <xdr:colOff>419100</xdr:colOff>
                    <xdr:row>25</xdr:row>
                    <xdr:rowOff>38100</xdr:rowOff>
                  </from>
                  <to>
                    <xdr:col>0</xdr:col>
                    <xdr:colOff>1285875</xdr:colOff>
                    <xdr:row>25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8" r:id="rId7" name="Drop Down 4">
              <controlPr defaultSize="0" autoLine="0" autoPict="0">
                <anchor moveWithCells="1">
                  <from>
                    <xdr:col>0</xdr:col>
                    <xdr:colOff>419100</xdr:colOff>
                    <xdr:row>37</xdr:row>
                    <xdr:rowOff>38100</xdr:rowOff>
                  </from>
                  <to>
                    <xdr:col>0</xdr:col>
                    <xdr:colOff>1285875</xdr:colOff>
                    <xdr:row>37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9" r:id="rId8" name="Drop Down 5">
              <controlPr defaultSize="0" autoLine="0" autoPict="0">
                <anchor moveWithCells="1">
                  <from>
                    <xdr:col>0</xdr:col>
                    <xdr:colOff>400050</xdr:colOff>
                    <xdr:row>49</xdr:row>
                    <xdr:rowOff>38100</xdr:rowOff>
                  </from>
                  <to>
                    <xdr:col>0</xdr:col>
                    <xdr:colOff>1266825</xdr:colOff>
                    <xdr:row>49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0" r:id="rId9" name="Drop Down 6">
              <controlPr defaultSize="0" autoLine="0" autoPict="0">
                <anchor moveWithCells="1">
                  <from>
                    <xdr:col>0</xdr:col>
                    <xdr:colOff>419100</xdr:colOff>
                    <xdr:row>61</xdr:row>
                    <xdr:rowOff>38100</xdr:rowOff>
                  </from>
                  <to>
                    <xdr:col>0</xdr:col>
                    <xdr:colOff>1285875</xdr:colOff>
                    <xdr:row>61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1" r:id="rId10" name="Drop Down 7">
              <controlPr defaultSize="0" autoLine="0" autoPict="0">
                <anchor moveWithCells="1">
                  <from>
                    <xdr:col>0</xdr:col>
                    <xdr:colOff>419100</xdr:colOff>
                    <xdr:row>73</xdr:row>
                    <xdr:rowOff>38100</xdr:rowOff>
                  </from>
                  <to>
                    <xdr:col>0</xdr:col>
                    <xdr:colOff>1285875</xdr:colOff>
                    <xdr:row>73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11A0B-BDB7-438B-898B-827B82F8241D}">
  <sheetPr>
    <pageSetUpPr fitToPage="1"/>
  </sheetPr>
  <dimension ref="A1:U87"/>
  <sheetViews>
    <sheetView topLeftCell="A25" zoomScaleNormal="100" workbookViewId="0">
      <selection activeCell="M49" sqref="M49"/>
    </sheetView>
  </sheetViews>
  <sheetFormatPr baseColWidth="10" defaultColWidth="10.7109375" defaultRowHeight="15" x14ac:dyDescent="0.25"/>
  <cols>
    <col min="1" max="1" width="19.5703125" bestFit="1" customWidth="1"/>
    <col min="2" max="16" width="7.7109375" customWidth="1"/>
    <col min="17" max="17" width="11.140625" customWidth="1"/>
    <col min="18" max="19" width="11.140625" style="35" bestFit="1" customWidth="1"/>
  </cols>
  <sheetData>
    <row r="1" spans="1:21" ht="32.25" customHeight="1" thickTop="1" thickBot="1" x14ac:dyDescent="0.3">
      <c r="A1" s="95" t="s">
        <v>288</v>
      </c>
      <c r="B1" s="96"/>
      <c r="C1" s="97" t="s">
        <v>170</v>
      </c>
      <c r="D1" s="98"/>
      <c r="E1" s="99"/>
      <c r="F1" s="100" t="s">
        <v>169</v>
      </c>
      <c r="G1" s="101"/>
      <c r="H1" s="100" t="s">
        <v>168</v>
      </c>
      <c r="I1" s="101"/>
      <c r="J1" s="97" t="s">
        <v>289</v>
      </c>
      <c r="K1" s="99"/>
      <c r="L1" s="97" t="s">
        <v>290</v>
      </c>
      <c r="M1" s="99"/>
      <c r="N1" s="97" t="s">
        <v>291</v>
      </c>
      <c r="O1" s="99"/>
      <c r="P1" s="100" t="s">
        <v>167</v>
      </c>
      <c r="Q1" s="101"/>
    </row>
    <row r="2" spans="1:21" ht="15.75" customHeight="1" thickTop="1" thickBot="1" x14ac:dyDescent="0.3">
      <c r="A2" s="75" t="s">
        <v>219</v>
      </c>
      <c r="B2" s="37">
        <f>IF(SUM(C2:Q2)&lt;&gt;1250,"Fehler",SUM(C2:Q2))</f>
        <v>1250</v>
      </c>
      <c r="C2" s="102">
        <v>440</v>
      </c>
      <c r="D2" s="103"/>
      <c r="E2" s="104"/>
      <c r="F2" s="102">
        <v>140</v>
      </c>
      <c r="G2" s="104"/>
      <c r="H2" s="105">
        <v>150</v>
      </c>
      <c r="I2" s="105"/>
      <c r="J2" s="105">
        <v>160</v>
      </c>
      <c r="K2" s="105"/>
      <c r="L2" s="105">
        <v>140</v>
      </c>
      <c r="M2" s="105"/>
      <c r="N2" s="105">
        <v>160</v>
      </c>
      <c r="O2" s="105"/>
      <c r="P2" s="105">
        <v>60</v>
      </c>
      <c r="Q2" s="105"/>
    </row>
    <row r="3" spans="1:21" ht="18" thickTop="1" thickBot="1" x14ac:dyDescent="0.3">
      <c r="A3" s="75"/>
      <c r="B3" s="37">
        <f>IF(SUM(C3:Q3)&lt;&gt;1500,"Fehler",SUM(C3:Q3))</f>
        <v>1500</v>
      </c>
      <c r="C3" s="102">
        <v>530</v>
      </c>
      <c r="D3" s="103"/>
      <c r="E3" s="104"/>
      <c r="F3" s="105">
        <v>180</v>
      </c>
      <c r="G3" s="105"/>
      <c r="H3" s="105">
        <v>170</v>
      </c>
      <c r="I3" s="105"/>
      <c r="J3" s="105">
        <v>190</v>
      </c>
      <c r="K3" s="105"/>
      <c r="L3" s="105">
        <v>160</v>
      </c>
      <c r="M3" s="105"/>
      <c r="N3" s="105">
        <v>200</v>
      </c>
      <c r="O3" s="105"/>
      <c r="P3" s="105">
        <v>70</v>
      </c>
      <c r="Q3" s="105"/>
    </row>
    <row r="4" spans="1:21" ht="18" thickTop="1" thickBot="1" x14ac:dyDescent="0.3">
      <c r="A4" s="75"/>
      <c r="B4" s="37">
        <f>IF(SUM(C4:Q4)&lt;&gt;1750,"Fehler",SUM(C4:Q4))</f>
        <v>1750</v>
      </c>
      <c r="C4" s="102">
        <v>600</v>
      </c>
      <c r="D4" s="103"/>
      <c r="E4" s="104"/>
      <c r="F4" s="105">
        <v>190</v>
      </c>
      <c r="G4" s="105"/>
      <c r="H4" s="105">
        <v>180</v>
      </c>
      <c r="I4" s="105"/>
      <c r="J4" s="105">
        <v>210</v>
      </c>
      <c r="K4" s="105"/>
      <c r="L4" s="105">
        <v>170</v>
      </c>
      <c r="M4" s="105"/>
      <c r="N4" s="105">
        <v>240</v>
      </c>
      <c r="O4" s="105"/>
      <c r="P4" s="105">
        <v>160</v>
      </c>
      <c r="Q4" s="105"/>
    </row>
    <row r="5" spans="1:21" ht="18" thickTop="1" thickBot="1" x14ac:dyDescent="0.3">
      <c r="A5" s="75"/>
      <c r="B5" s="37">
        <f>IF(SUM(C5:Q5)&lt;&gt;2000,"Fehler",SUM(C5:Q5))</f>
        <v>2000</v>
      </c>
      <c r="C5" s="102">
        <v>680</v>
      </c>
      <c r="D5" s="103"/>
      <c r="E5" s="104"/>
      <c r="F5" s="105">
        <v>200</v>
      </c>
      <c r="G5" s="105"/>
      <c r="H5" s="105">
        <v>200</v>
      </c>
      <c r="I5" s="105"/>
      <c r="J5" s="105">
        <v>240</v>
      </c>
      <c r="K5" s="105"/>
      <c r="L5" s="105">
        <v>200</v>
      </c>
      <c r="M5" s="105"/>
      <c r="N5" s="105">
        <v>280</v>
      </c>
      <c r="O5" s="105"/>
      <c r="P5" s="105">
        <v>200</v>
      </c>
      <c r="Q5" s="105"/>
    </row>
    <row r="6" spans="1:21" ht="18" thickTop="1" thickBot="1" x14ac:dyDescent="0.3">
      <c r="A6" s="75"/>
      <c r="B6" s="37">
        <f>IF(SUM(C6:Q6)&lt;&gt;2250,"Fehler",SUM(C6:Q6))</f>
        <v>2250</v>
      </c>
      <c r="C6" s="102">
        <v>770</v>
      </c>
      <c r="D6" s="103"/>
      <c r="E6" s="104"/>
      <c r="F6" s="105">
        <v>230</v>
      </c>
      <c r="G6" s="105"/>
      <c r="H6" s="105">
        <v>230</v>
      </c>
      <c r="I6" s="105"/>
      <c r="J6" s="105">
        <v>270</v>
      </c>
      <c r="K6" s="105"/>
      <c r="L6" s="105">
        <v>220</v>
      </c>
      <c r="M6" s="105"/>
      <c r="N6" s="105">
        <v>310</v>
      </c>
      <c r="O6" s="105"/>
      <c r="P6" s="105">
        <v>220</v>
      </c>
      <c r="Q6" s="105"/>
    </row>
    <row r="7" spans="1:21" ht="18" thickTop="1" thickBot="1" x14ac:dyDescent="0.3">
      <c r="A7" s="75"/>
      <c r="B7" s="37">
        <f>IF(SUM(C7:Q7)&lt;&gt;2500,"Fehler",SUM(C7:Q7))</f>
        <v>2500</v>
      </c>
      <c r="C7" s="102">
        <v>850</v>
      </c>
      <c r="D7" s="103"/>
      <c r="E7" s="104"/>
      <c r="F7" s="105">
        <v>250</v>
      </c>
      <c r="G7" s="105"/>
      <c r="H7" s="105">
        <v>250</v>
      </c>
      <c r="I7" s="105"/>
      <c r="J7" s="105">
        <v>300</v>
      </c>
      <c r="K7" s="105"/>
      <c r="L7" s="102">
        <v>250</v>
      </c>
      <c r="M7" s="104"/>
      <c r="N7" s="105">
        <v>350</v>
      </c>
      <c r="O7" s="105"/>
      <c r="P7" s="105">
        <v>250</v>
      </c>
      <c r="Q7" s="105"/>
    </row>
    <row r="8" spans="1:21" ht="9.75" customHeight="1" thickTop="1" thickBot="1" x14ac:dyDescent="0.3">
      <c r="A8" s="38"/>
      <c r="B8" s="37"/>
      <c r="C8" s="106"/>
      <c r="D8" s="107"/>
      <c r="E8" s="108"/>
      <c r="F8" s="109"/>
      <c r="G8" s="109"/>
      <c r="H8" s="109"/>
      <c r="I8" s="109"/>
      <c r="J8" s="109"/>
      <c r="K8" s="109"/>
      <c r="L8" s="106"/>
      <c r="M8" s="108"/>
      <c r="N8" s="109"/>
      <c r="O8" s="109"/>
      <c r="P8" s="109"/>
      <c r="Q8" s="109"/>
    </row>
    <row r="9" spans="1:21" ht="15.95" customHeight="1" thickTop="1" thickBot="1" x14ac:dyDescent="0.3">
      <c r="A9" s="136" t="s">
        <v>298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S9" s="44"/>
    </row>
    <row r="10" spans="1:21" ht="16.5" customHeight="1" thickTop="1" x14ac:dyDescent="0.3">
      <c r="A10" s="40" t="str">
        <f>TEXT(A11,"TTTT")</f>
        <v>Mittwoch</v>
      </c>
      <c r="B10" s="116" t="s">
        <v>170</v>
      </c>
      <c r="C10" s="116"/>
      <c r="D10" s="116"/>
      <c r="E10" s="110" t="s">
        <v>169</v>
      </c>
      <c r="F10" s="110"/>
      <c r="G10" s="110" t="s">
        <v>168</v>
      </c>
      <c r="H10" s="110"/>
      <c r="I10" s="116" t="s">
        <v>289</v>
      </c>
      <c r="J10" s="116"/>
      <c r="K10" s="116" t="s">
        <v>290</v>
      </c>
      <c r="L10" s="116"/>
      <c r="M10" s="116" t="s">
        <v>291</v>
      </c>
      <c r="N10" s="116"/>
      <c r="O10" s="110" t="s">
        <v>167</v>
      </c>
      <c r="P10" s="111"/>
      <c r="Q10" s="41">
        <f>A11</f>
        <v>44202</v>
      </c>
      <c r="S10" s="44"/>
    </row>
    <row r="11" spans="1:21" ht="17.25" thickBot="1" x14ac:dyDescent="0.3">
      <c r="A11" s="76">
        <v>44202</v>
      </c>
      <c r="B11" s="117"/>
      <c r="C11" s="117"/>
      <c r="D11" s="117"/>
      <c r="E11" s="112"/>
      <c r="F11" s="112"/>
      <c r="G11" s="112"/>
      <c r="H11" s="112"/>
      <c r="I11" s="117"/>
      <c r="J11" s="117"/>
      <c r="K11" s="117"/>
      <c r="L11" s="117"/>
      <c r="M11" s="117"/>
      <c r="N11" s="117"/>
      <c r="O11" s="112"/>
      <c r="P11" s="113"/>
      <c r="Q11" s="43">
        <f>WEEKDAY(Q10)</f>
        <v>4</v>
      </c>
      <c r="S11" s="44"/>
      <c r="T11" s="44"/>
      <c r="U11" s="44"/>
    </row>
    <row r="12" spans="1:21" ht="18" thickTop="1" thickBot="1" x14ac:dyDescent="0.35">
      <c r="A12" s="45">
        <f>VLOOKUP("x",$A$2:$B$7,2)</f>
        <v>1250</v>
      </c>
      <c r="B12" s="114">
        <f>VLOOKUP("x",$A$2:$P$7,3)</f>
        <v>440</v>
      </c>
      <c r="C12" s="114"/>
      <c r="D12" s="114"/>
      <c r="E12" s="114">
        <f>VLOOKUP("x",$A$2:$P$7,6)</f>
        <v>140</v>
      </c>
      <c r="F12" s="114"/>
      <c r="G12" s="114">
        <f>VLOOKUP("x",$A$2:$P$7,8)</f>
        <v>150</v>
      </c>
      <c r="H12" s="114"/>
      <c r="I12" s="114">
        <f>VLOOKUP("x",$A$2:$P$7,10)</f>
        <v>160</v>
      </c>
      <c r="J12" s="114"/>
      <c r="K12" s="114">
        <f>VLOOKUP("x",$A$2:$P$7,12)</f>
        <v>140</v>
      </c>
      <c r="L12" s="114"/>
      <c r="M12" s="114">
        <f>VLOOKUP("x",$A$2:$P$7,14)</f>
        <v>160</v>
      </c>
      <c r="N12" s="114"/>
      <c r="O12" s="114">
        <f>VLOOKUP("x",$A$2:$P$7,16)</f>
        <v>60</v>
      </c>
      <c r="P12" s="115"/>
      <c r="Q12" s="46"/>
      <c r="S12" s="44"/>
      <c r="T12" s="44"/>
      <c r="U12" s="44"/>
    </row>
    <row r="13" spans="1:21" ht="18" thickTop="1" thickBot="1" x14ac:dyDescent="0.35">
      <c r="A13" s="47" t="s">
        <v>292</v>
      </c>
      <c r="B13" s="48">
        <v>205</v>
      </c>
      <c r="C13" s="49"/>
      <c r="D13" s="50"/>
      <c r="E13" s="48"/>
      <c r="F13" s="50"/>
      <c r="G13" s="48"/>
      <c r="H13" s="50"/>
      <c r="I13" s="48"/>
      <c r="J13" s="50"/>
      <c r="K13" s="48"/>
      <c r="L13" s="50"/>
      <c r="M13" s="48"/>
      <c r="N13" s="50"/>
      <c r="O13" s="48"/>
      <c r="P13" s="50"/>
      <c r="Q13" s="120" t="str">
        <f>"GESAMT: "
&amp;
SUM(B18:P18)</f>
        <v>GESAMT: 993</v>
      </c>
      <c r="R13" s="44"/>
      <c r="S13" s="44"/>
      <c r="T13" s="44"/>
      <c r="U13" s="44"/>
    </row>
    <row r="14" spans="1:21" ht="17.25" thickBot="1" x14ac:dyDescent="0.35">
      <c r="A14" s="47" t="s">
        <v>293</v>
      </c>
      <c r="B14" s="51">
        <v>109</v>
      </c>
      <c r="C14" s="52"/>
      <c r="D14" s="53"/>
      <c r="E14" s="51"/>
      <c r="F14" s="53"/>
      <c r="G14" s="51"/>
      <c r="H14" s="53"/>
      <c r="I14" s="51">
        <v>199</v>
      </c>
      <c r="J14" s="53"/>
      <c r="K14" s="51">
        <v>158</v>
      </c>
      <c r="L14" s="53"/>
      <c r="M14" s="51"/>
      <c r="N14" s="53"/>
      <c r="O14" s="51"/>
      <c r="P14" s="53"/>
      <c r="Q14" s="121"/>
      <c r="R14" s="44"/>
      <c r="S14"/>
      <c r="T14" s="44"/>
      <c r="U14" s="44"/>
    </row>
    <row r="15" spans="1:21" ht="17.25" thickBot="1" x14ac:dyDescent="0.35">
      <c r="A15" s="47" t="s">
        <v>294</v>
      </c>
      <c r="B15" s="51"/>
      <c r="C15" s="52"/>
      <c r="D15" s="53"/>
      <c r="E15" s="51"/>
      <c r="F15" s="53"/>
      <c r="G15" s="51"/>
      <c r="H15" s="53"/>
      <c r="I15" s="51"/>
      <c r="J15" s="53"/>
      <c r="K15" s="51"/>
      <c r="L15" s="53"/>
      <c r="M15" s="51"/>
      <c r="N15" s="53"/>
      <c r="O15" s="51"/>
      <c r="P15" s="53"/>
      <c r="Q15" s="121"/>
      <c r="R15" s="44"/>
      <c r="S15"/>
      <c r="T15" s="44"/>
      <c r="U15" s="44"/>
    </row>
    <row r="16" spans="1:21" ht="17.25" thickBot="1" x14ac:dyDescent="0.35">
      <c r="A16" s="47" t="s">
        <v>295</v>
      </c>
      <c r="B16" s="51">
        <v>191</v>
      </c>
      <c r="C16" s="52"/>
      <c r="D16" s="53"/>
      <c r="E16" s="51">
        <v>33</v>
      </c>
      <c r="F16" s="53"/>
      <c r="G16" s="51">
        <v>37</v>
      </c>
      <c r="H16" s="53"/>
      <c r="I16" s="51"/>
      <c r="J16" s="53"/>
      <c r="K16" s="51">
        <v>24</v>
      </c>
      <c r="L16" s="53"/>
      <c r="M16" s="51">
        <v>37</v>
      </c>
      <c r="N16" s="53"/>
      <c r="O16" s="51"/>
      <c r="P16" s="53"/>
      <c r="Q16" s="121"/>
      <c r="R16" s="44"/>
      <c r="T16" s="44"/>
      <c r="U16" s="44"/>
    </row>
    <row r="17" spans="1:21" ht="17.25" thickBot="1" x14ac:dyDescent="0.35">
      <c r="A17" s="47" t="s">
        <v>296</v>
      </c>
      <c r="B17" s="54"/>
      <c r="C17" s="55"/>
      <c r="D17" s="56"/>
      <c r="E17" s="54"/>
      <c r="F17" s="56"/>
      <c r="G17" s="54"/>
      <c r="H17" s="56"/>
      <c r="I17" s="54"/>
      <c r="J17" s="56"/>
      <c r="K17" s="54"/>
      <c r="L17" s="56"/>
      <c r="M17" s="54"/>
      <c r="N17" s="56"/>
      <c r="O17" s="54"/>
      <c r="P17" s="56"/>
      <c r="Q17" s="122"/>
      <c r="R17" s="44"/>
      <c r="T17" s="44"/>
      <c r="U17" s="44"/>
    </row>
    <row r="18" spans="1:21" ht="17.25" thickBot="1" x14ac:dyDescent="0.35">
      <c r="A18" s="47" t="s">
        <v>297</v>
      </c>
      <c r="B18" s="123">
        <f>SUM(B13:D17)</f>
        <v>505</v>
      </c>
      <c r="C18" s="123"/>
      <c r="D18" s="123"/>
      <c r="E18" s="124">
        <f>SUM(E13:F17)</f>
        <v>33</v>
      </c>
      <c r="F18" s="125"/>
      <c r="G18" s="124">
        <f t="shared" ref="G18" si="0">SUM(G13:H17)</f>
        <v>37</v>
      </c>
      <c r="H18" s="125"/>
      <c r="I18" s="124">
        <f t="shared" ref="I18" si="1">SUM(I13:J17)</f>
        <v>199</v>
      </c>
      <c r="J18" s="125"/>
      <c r="K18" s="124">
        <f t="shared" ref="K18" si="2">SUM(K13:L17)</f>
        <v>182</v>
      </c>
      <c r="L18" s="125"/>
      <c r="M18" s="124">
        <f t="shared" ref="M18" si="3">SUM(M13:N17)</f>
        <v>37</v>
      </c>
      <c r="N18" s="125"/>
      <c r="O18" s="124">
        <f t="shared" ref="O18" si="4">SUM(O13:P17)</f>
        <v>0</v>
      </c>
      <c r="P18" s="125"/>
      <c r="Q18" s="126"/>
      <c r="R18" s="44"/>
      <c r="T18" s="44"/>
      <c r="U18" s="44"/>
    </row>
    <row r="19" spans="1:21" ht="17.25" thickBot="1" x14ac:dyDescent="0.35">
      <c r="A19" s="57" t="str">
        <f xml:space="preserve"> "Zuwenig / Zuviel bei " &amp; $A12 &amp; " kcal"</f>
        <v>Zuwenig / Zuviel bei 1250 kcal</v>
      </c>
      <c r="B19" s="128">
        <f>B18-B12</f>
        <v>65</v>
      </c>
      <c r="C19" s="128"/>
      <c r="D19" s="128"/>
      <c r="E19" s="118">
        <f>E18-E12</f>
        <v>-107</v>
      </c>
      <c r="F19" s="119"/>
      <c r="G19" s="118">
        <f>G18-G12</f>
        <v>-113</v>
      </c>
      <c r="H19" s="119"/>
      <c r="I19" s="118">
        <f>I18-I12</f>
        <v>39</v>
      </c>
      <c r="J19" s="119"/>
      <c r="K19" s="118">
        <f>K18-K12</f>
        <v>42</v>
      </c>
      <c r="L19" s="119"/>
      <c r="M19" s="118">
        <f>M18-M12</f>
        <v>-123</v>
      </c>
      <c r="N19" s="119"/>
      <c r="O19" s="118">
        <f>O18-O12</f>
        <v>-60</v>
      </c>
      <c r="P19" s="119"/>
      <c r="Q19" s="127"/>
      <c r="R19"/>
    </row>
    <row r="20" spans="1:21" ht="9.9499999999999993" customHeight="1" thickTop="1" thickBot="1" x14ac:dyDescent="0.35">
      <c r="A20" s="58"/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59"/>
      <c r="R20"/>
    </row>
    <row r="21" spans="1:21" ht="17.25" thickTop="1" x14ac:dyDescent="0.3">
      <c r="A21" s="40" t="str">
        <f>TEXT(A22,"TTTT")</f>
        <v>Donnerstag</v>
      </c>
      <c r="B21" s="130" t="s">
        <v>170</v>
      </c>
      <c r="C21" s="130"/>
      <c r="D21" s="130"/>
      <c r="E21" s="131" t="s">
        <v>169</v>
      </c>
      <c r="F21" s="131"/>
      <c r="G21" s="131" t="s">
        <v>168</v>
      </c>
      <c r="H21" s="131"/>
      <c r="I21" s="130" t="s">
        <v>289</v>
      </c>
      <c r="J21" s="130"/>
      <c r="K21" s="130" t="s">
        <v>290</v>
      </c>
      <c r="L21" s="130"/>
      <c r="M21" s="130" t="s">
        <v>291</v>
      </c>
      <c r="N21" s="130"/>
      <c r="O21" s="131" t="s">
        <v>167</v>
      </c>
      <c r="P21" s="132"/>
      <c r="Q21" s="61">
        <f>A22</f>
        <v>44203</v>
      </c>
    </row>
    <row r="22" spans="1:21" ht="17.25" thickBot="1" x14ac:dyDescent="0.3">
      <c r="A22" s="42">
        <f>A11+1</f>
        <v>44203</v>
      </c>
      <c r="B22" s="117"/>
      <c r="C22" s="117"/>
      <c r="D22" s="117"/>
      <c r="E22" s="112"/>
      <c r="F22" s="112"/>
      <c r="G22" s="112"/>
      <c r="H22" s="112"/>
      <c r="I22" s="117"/>
      <c r="J22" s="117"/>
      <c r="K22" s="117"/>
      <c r="L22" s="117"/>
      <c r="M22" s="117"/>
      <c r="N22" s="117"/>
      <c r="O22" s="112"/>
      <c r="P22" s="113"/>
      <c r="Q22" s="43">
        <f>WEEKDAY(Q21)</f>
        <v>5</v>
      </c>
    </row>
    <row r="23" spans="1:21" ht="18" thickTop="1" thickBot="1" x14ac:dyDescent="0.35">
      <c r="A23" s="45">
        <f>VLOOKUP("x",$A$2:$B$7,2)</f>
        <v>1250</v>
      </c>
      <c r="B23" s="114">
        <f>VLOOKUP("x",$A$2:$P$7,3)</f>
        <v>440</v>
      </c>
      <c r="C23" s="114"/>
      <c r="D23" s="114"/>
      <c r="E23" s="114">
        <f>VLOOKUP("x",$A$2:$P$7,6)</f>
        <v>140</v>
      </c>
      <c r="F23" s="114"/>
      <c r="G23" s="114">
        <f>VLOOKUP("x",$A$2:$P$7,8)</f>
        <v>150</v>
      </c>
      <c r="H23" s="114"/>
      <c r="I23" s="114">
        <f>VLOOKUP("x",$A$2:$P$7,10)</f>
        <v>160</v>
      </c>
      <c r="J23" s="114"/>
      <c r="K23" s="114">
        <f>VLOOKUP("x",$A$2:$P$7,12)</f>
        <v>140</v>
      </c>
      <c r="L23" s="114"/>
      <c r="M23" s="114">
        <f>VLOOKUP("x",$A$2:$P$7,14)</f>
        <v>160</v>
      </c>
      <c r="N23" s="114"/>
      <c r="O23" s="114">
        <f>VLOOKUP("x",$A$2:$P$7,16)</f>
        <v>60</v>
      </c>
      <c r="P23" s="115"/>
      <c r="Q23" s="46"/>
    </row>
    <row r="24" spans="1:21" ht="18" thickTop="1" thickBot="1" x14ac:dyDescent="0.35">
      <c r="A24" s="47" t="s">
        <v>292</v>
      </c>
      <c r="B24" s="48">
        <v>205</v>
      </c>
      <c r="C24" s="49"/>
      <c r="D24" s="50"/>
      <c r="E24" s="48"/>
      <c r="F24" s="50"/>
      <c r="G24" s="48"/>
      <c r="H24" s="50"/>
      <c r="I24" s="48"/>
      <c r="J24" s="50"/>
      <c r="K24" s="48"/>
      <c r="L24" s="50"/>
      <c r="M24" s="48"/>
      <c r="N24" s="50"/>
      <c r="O24" s="48"/>
      <c r="P24" s="50"/>
      <c r="Q24" s="120" t="str">
        <f>"GESAMT: "
&amp;
SUM(B29:P29)</f>
        <v>GESAMT: 1011</v>
      </c>
    </row>
    <row r="25" spans="1:21" ht="17.25" thickBot="1" x14ac:dyDescent="0.35">
      <c r="A25" s="47" t="s">
        <v>293</v>
      </c>
      <c r="B25" s="51">
        <v>150</v>
      </c>
      <c r="C25" s="52"/>
      <c r="D25" s="53"/>
      <c r="E25" s="51">
        <v>110</v>
      </c>
      <c r="F25" s="53"/>
      <c r="G25" s="51"/>
      <c r="H25" s="53"/>
      <c r="I25" s="51">
        <v>35</v>
      </c>
      <c r="J25" s="53"/>
      <c r="K25" s="51">
        <v>176</v>
      </c>
      <c r="L25" s="53"/>
      <c r="M25" s="51"/>
      <c r="N25" s="53"/>
      <c r="O25" s="51"/>
      <c r="P25" s="53"/>
      <c r="Q25" s="121"/>
    </row>
    <row r="26" spans="1:21" ht="17.25" thickBot="1" x14ac:dyDescent="0.35">
      <c r="A26" s="47" t="s">
        <v>294</v>
      </c>
      <c r="B26" s="51"/>
      <c r="C26" s="52"/>
      <c r="D26" s="53"/>
      <c r="E26" s="51"/>
      <c r="F26" s="53"/>
      <c r="G26" s="51"/>
      <c r="H26" s="53"/>
      <c r="I26" s="51"/>
      <c r="J26" s="53"/>
      <c r="K26" s="51"/>
      <c r="L26" s="53"/>
      <c r="M26" s="51"/>
      <c r="N26" s="53"/>
      <c r="O26" s="51"/>
      <c r="P26" s="53"/>
      <c r="Q26" s="121"/>
    </row>
    <row r="27" spans="1:21" ht="17.25" thickBot="1" x14ac:dyDescent="0.35">
      <c r="A27" s="47" t="s">
        <v>295</v>
      </c>
      <c r="B27" s="51">
        <v>150</v>
      </c>
      <c r="C27" s="52"/>
      <c r="D27" s="53"/>
      <c r="E27" s="51">
        <v>33</v>
      </c>
      <c r="F27" s="53"/>
      <c r="G27" s="51"/>
      <c r="H27" s="53"/>
      <c r="I27" s="51"/>
      <c r="J27" s="53"/>
      <c r="K27" s="51">
        <v>24</v>
      </c>
      <c r="L27" s="53"/>
      <c r="M27" s="51">
        <v>37</v>
      </c>
      <c r="N27" s="53"/>
      <c r="O27" s="51"/>
      <c r="P27" s="53"/>
      <c r="Q27" s="121"/>
    </row>
    <row r="28" spans="1:21" ht="17.25" thickBot="1" x14ac:dyDescent="0.35">
      <c r="A28" s="47" t="s">
        <v>296</v>
      </c>
      <c r="B28" s="54">
        <v>91</v>
      </c>
      <c r="C28" s="55"/>
      <c r="D28" s="56"/>
      <c r="E28" s="54"/>
      <c r="F28" s="56"/>
      <c r="G28" s="54"/>
      <c r="H28" s="56"/>
      <c r="I28" s="54"/>
      <c r="J28" s="56"/>
      <c r="K28" s="54"/>
      <c r="L28" s="56"/>
      <c r="M28" s="54"/>
      <c r="N28" s="56"/>
      <c r="O28" s="54"/>
      <c r="P28" s="56"/>
      <c r="Q28" s="122"/>
    </row>
    <row r="29" spans="1:21" ht="17.25" thickBot="1" x14ac:dyDescent="0.35">
      <c r="A29" s="47" t="s">
        <v>297</v>
      </c>
      <c r="B29" s="123">
        <f>SUM(B24:D28)</f>
        <v>596</v>
      </c>
      <c r="C29" s="123"/>
      <c r="D29" s="123"/>
      <c r="E29" s="124">
        <f>SUM(E24:F28)</f>
        <v>143</v>
      </c>
      <c r="F29" s="125"/>
      <c r="G29" s="124">
        <f t="shared" ref="G29" si="5">SUM(G24:H28)</f>
        <v>0</v>
      </c>
      <c r="H29" s="125"/>
      <c r="I29" s="124">
        <f t="shared" ref="I29" si="6">SUM(I24:J28)</f>
        <v>35</v>
      </c>
      <c r="J29" s="125"/>
      <c r="K29" s="124">
        <f t="shared" ref="K29" si="7">SUM(K24:L28)</f>
        <v>200</v>
      </c>
      <c r="L29" s="125"/>
      <c r="M29" s="124">
        <f t="shared" ref="M29" si="8">SUM(M24:N28)</f>
        <v>37</v>
      </c>
      <c r="N29" s="125"/>
      <c r="O29" s="124">
        <f t="shared" ref="O29" si="9">SUM(O24:P28)</f>
        <v>0</v>
      </c>
      <c r="P29" s="125"/>
      <c r="Q29" s="126"/>
    </row>
    <row r="30" spans="1:21" ht="17.25" thickBot="1" x14ac:dyDescent="0.35">
      <c r="A30" s="57" t="str">
        <f xml:space="preserve"> "Zuwenig / Zuviel bei " &amp; $A23 &amp; " kcal"</f>
        <v>Zuwenig / Zuviel bei 1250 kcal</v>
      </c>
      <c r="B30" s="128">
        <f>B29-B23</f>
        <v>156</v>
      </c>
      <c r="C30" s="128"/>
      <c r="D30" s="128"/>
      <c r="E30" s="118">
        <f>E29-E23</f>
        <v>3</v>
      </c>
      <c r="F30" s="119"/>
      <c r="G30" s="118">
        <f>G29-G23</f>
        <v>-150</v>
      </c>
      <c r="H30" s="119"/>
      <c r="I30" s="118">
        <f>I29-I23</f>
        <v>-125</v>
      </c>
      <c r="J30" s="119"/>
      <c r="K30" s="118">
        <f>K29-K23</f>
        <v>60</v>
      </c>
      <c r="L30" s="119"/>
      <c r="M30" s="118">
        <f>M29-M23</f>
        <v>-123</v>
      </c>
      <c r="N30" s="119"/>
      <c r="O30" s="118">
        <f>O29-O23</f>
        <v>-60</v>
      </c>
      <c r="P30" s="119"/>
      <c r="Q30" s="127"/>
    </row>
    <row r="31" spans="1:21" ht="9.9499999999999993" customHeight="1" thickTop="1" thickBot="1" x14ac:dyDescent="0.35">
      <c r="A31" s="58"/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59"/>
    </row>
    <row r="32" spans="1:21" ht="17.25" customHeight="1" thickTop="1" x14ac:dyDescent="0.3">
      <c r="A32" s="40" t="str">
        <f>TEXT(A33,"TTTT")</f>
        <v>Freitag</v>
      </c>
      <c r="B32" s="130" t="s">
        <v>170</v>
      </c>
      <c r="C32" s="130"/>
      <c r="D32" s="130"/>
      <c r="E32" s="131" t="s">
        <v>169</v>
      </c>
      <c r="F32" s="131"/>
      <c r="G32" s="131" t="s">
        <v>168</v>
      </c>
      <c r="H32" s="131"/>
      <c r="I32" s="130" t="s">
        <v>289</v>
      </c>
      <c r="J32" s="130"/>
      <c r="K32" s="130" t="s">
        <v>290</v>
      </c>
      <c r="L32" s="130"/>
      <c r="M32" s="130" t="s">
        <v>291</v>
      </c>
      <c r="N32" s="130"/>
      <c r="O32" s="131" t="s">
        <v>167</v>
      </c>
      <c r="P32" s="132"/>
      <c r="Q32" s="61">
        <f>A33</f>
        <v>44204</v>
      </c>
    </row>
    <row r="33" spans="1:21" ht="17.25" thickBot="1" x14ac:dyDescent="0.3">
      <c r="A33" s="42">
        <f>A22+1</f>
        <v>44204</v>
      </c>
      <c r="B33" s="117"/>
      <c r="C33" s="117"/>
      <c r="D33" s="117"/>
      <c r="E33" s="112"/>
      <c r="F33" s="112"/>
      <c r="G33" s="112"/>
      <c r="H33" s="112"/>
      <c r="I33" s="117"/>
      <c r="J33" s="117"/>
      <c r="K33" s="117"/>
      <c r="L33" s="117"/>
      <c r="M33" s="117"/>
      <c r="N33" s="117"/>
      <c r="O33" s="112"/>
      <c r="P33" s="113"/>
      <c r="Q33" s="43">
        <f>WEEKDAY(Q32)</f>
        <v>6</v>
      </c>
    </row>
    <row r="34" spans="1:21" ht="18" thickTop="1" thickBot="1" x14ac:dyDescent="0.35">
      <c r="A34" s="45">
        <f>VLOOKUP("x",$A$2:$B$7,2)</f>
        <v>1250</v>
      </c>
      <c r="B34" s="114">
        <f>VLOOKUP("x",$A$2:$P$7,3)</f>
        <v>440</v>
      </c>
      <c r="C34" s="114"/>
      <c r="D34" s="114"/>
      <c r="E34" s="114">
        <f>VLOOKUP("x",$A$2:$P$7,6)</f>
        <v>140</v>
      </c>
      <c r="F34" s="114"/>
      <c r="G34" s="114">
        <f>VLOOKUP("x",$A$2:$P$7,8)</f>
        <v>150</v>
      </c>
      <c r="H34" s="114"/>
      <c r="I34" s="114">
        <f>VLOOKUP("x",$A$2:$P$7,10)</f>
        <v>160</v>
      </c>
      <c r="J34" s="114"/>
      <c r="K34" s="114">
        <f>VLOOKUP("x",$A$2:$P$7,12)</f>
        <v>140</v>
      </c>
      <c r="L34" s="114"/>
      <c r="M34" s="114">
        <f>VLOOKUP("x",$A$2:$P$7,14)</f>
        <v>160</v>
      </c>
      <c r="N34" s="114"/>
      <c r="O34" s="114">
        <f>VLOOKUP("x",$A$2:$P$7,16)</f>
        <v>60</v>
      </c>
      <c r="P34" s="115"/>
      <c r="Q34" s="46"/>
    </row>
    <row r="35" spans="1:21" ht="18" thickTop="1" thickBot="1" x14ac:dyDescent="0.35">
      <c r="A35" s="47" t="s">
        <v>292</v>
      </c>
      <c r="B35" s="48">
        <v>205</v>
      </c>
      <c r="C35" s="49"/>
      <c r="D35" s="50"/>
      <c r="E35" s="48"/>
      <c r="F35" s="50"/>
      <c r="G35" s="48"/>
      <c r="H35" s="50"/>
      <c r="I35" s="48"/>
      <c r="J35" s="50"/>
      <c r="K35" s="48"/>
      <c r="L35" s="50"/>
      <c r="M35" s="48"/>
      <c r="N35" s="50"/>
      <c r="O35" s="48"/>
      <c r="P35" s="50"/>
      <c r="Q35" s="120" t="str">
        <f>"GESAMT: "
&amp;
SUM(B40:P40)</f>
        <v>GESAMT: 950</v>
      </c>
    </row>
    <row r="36" spans="1:21" ht="17.25" thickBot="1" x14ac:dyDescent="0.35">
      <c r="A36" s="47" t="s">
        <v>293</v>
      </c>
      <c r="B36" s="51">
        <v>109</v>
      </c>
      <c r="C36" s="52"/>
      <c r="D36" s="53"/>
      <c r="E36" s="51">
        <v>62</v>
      </c>
      <c r="F36" s="53"/>
      <c r="G36" s="51"/>
      <c r="H36" s="53"/>
      <c r="I36" s="51"/>
      <c r="J36" s="53"/>
      <c r="K36" s="51">
        <v>349</v>
      </c>
      <c r="L36" s="53"/>
      <c r="M36" s="51"/>
      <c r="N36" s="53"/>
      <c r="O36" s="51"/>
      <c r="P36" s="53"/>
      <c r="Q36" s="121"/>
    </row>
    <row r="37" spans="1:21" ht="17.25" thickBot="1" x14ac:dyDescent="0.35">
      <c r="A37" s="47" t="s">
        <v>294</v>
      </c>
      <c r="B37" s="51"/>
      <c r="C37" s="52"/>
      <c r="D37" s="53"/>
      <c r="E37" s="51"/>
      <c r="F37" s="53"/>
      <c r="G37" s="51"/>
      <c r="H37" s="53"/>
      <c r="I37" s="51"/>
      <c r="J37" s="53"/>
      <c r="K37" s="51"/>
      <c r="L37" s="53"/>
      <c r="M37" s="51"/>
      <c r="N37" s="53"/>
      <c r="O37" s="51"/>
      <c r="P37" s="53"/>
      <c r="Q37" s="121"/>
    </row>
    <row r="38" spans="1:21" ht="17.25" thickBot="1" x14ac:dyDescent="0.35">
      <c r="A38" s="47" t="s">
        <v>295</v>
      </c>
      <c r="B38" s="51">
        <v>56</v>
      </c>
      <c r="C38" s="52"/>
      <c r="D38" s="53"/>
      <c r="E38" s="51">
        <v>33</v>
      </c>
      <c r="F38" s="53"/>
      <c r="G38" s="51"/>
      <c r="H38" s="53"/>
      <c r="I38" s="51">
        <v>75</v>
      </c>
      <c r="J38" s="53"/>
      <c r="K38" s="51">
        <v>24</v>
      </c>
      <c r="L38" s="53"/>
      <c r="M38" s="51">
        <v>37</v>
      </c>
      <c r="N38" s="53"/>
      <c r="O38" s="51"/>
      <c r="P38" s="53"/>
      <c r="Q38" s="121"/>
    </row>
    <row r="39" spans="1:21" ht="17.25" thickBot="1" x14ac:dyDescent="0.35">
      <c r="A39" s="47" t="s">
        <v>296</v>
      </c>
      <c r="B39" s="54"/>
      <c r="C39" s="55"/>
      <c r="D39" s="56"/>
      <c r="E39" s="54"/>
      <c r="F39" s="56"/>
      <c r="G39" s="54"/>
      <c r="H39" s="56"/>
      <c r="I39" s="54"/>
      <c r="J39" s="56"/>
      <c r="K39" s="54"/>
      <c r="L39" s="56"/>
      <c r="M39" s="54"/>
      <c r="N39" s="56"/>
      <c r="O39" s="54"/>
      <c r="P39" s="56"/>
      <c r="Q39" s="122"/>
    </row>
    <row r="40" spans="1:21" ht="17.25" thickBot="1" x14ac:dyDescent="0.35">
      <c r="A40" s="47" t="s">
        <v>297</v>
      </c>
      <c r="B40" s="123">
        <f>SUM(B35:D39)</f>
        <v>370</v>
      </c>
      <c r="C40" s="123"/>
      <c r="D40" s="123"/>
      <c r="E40" s="124">
        <f>SUM(E35:F39)</f>
        <v>95</v>
      </c>
      <c r="F40" s="125"/>
      <c r="G40" s="124">
        <f t="shared" ref="G40" si="10">SUM(G35:H39)</f>
        <v>0</v>
      </c>
      <c r="H40" s="125"/>
      <c r="I40" s="124">
        <f t="shared" ref="I40" si="11">SUM(I35:J39)</f>
        <v>75</v>
      </c>
      <c r="J40" s="125"/>
      <c r="K40" s="124">
        <f t="shared" ref="K40" si="12">SUM(K35:L39)</f>
        <v>373</v>
      </c>
      <c r="L40" s="125"/>
      <c r="M40" s="124">
        <f t="shared" ref="M40" si="13">SUM(M35:N39)</f>
        <v>37</v>
      </c>
      <c r="N40" s="125"/>
      <c r="O40" s="124">
        <f t="shared" ref="O40" si="14">SUM(O35:P39)</f>
        <v>0</v>
      </c>
      <c r="P40" s="125"/>
      <c r="Q40" s="126"/>
    </row>
    <row r="41" spans="1:21" s="35" customFormat="1" ht="17.25" thickBot="1" x14ac:dyDescent="0.35">
      <c r="A41" s="57" t="str">
        <f xml:space="preserve"> "Zuwenig / Zuviel bei " &amp; $A34 &amp; " kcal"</f>
        <v>Zuwenig / Zuviel bei 1250 kcal</v>
      </c>
      <c r="B41" s="128">
        <f>B40-B34</f>
        <v>-70</v>
      </c>
      <c r="C41" s="128"/>
      <c r="D41" s="128"/>
      <c r="E41" s="118">
        <f>E40-E34</f>
        <v>-45</v>
      </c>
      <c r="F41" s="119"/>
      <c r="G41" s="118">
        <f>G40-G34</f>
        <v>-150</v>
      </c>
      <c r="H41" s="119"/>
      <c r="I41" s="118">
        <f>I40-I34</f>
        <v>-85</v>
      </c>
      <c r="J41" s="119"/>
      <c r="K41" s="118">
        <f>K40-K34</f>
        <v>233</v>
      </c>
      <c r="L41" s="119"/>
      <c r="M41" s="118">
        <f>M40-M34</f>
        <v>-123</v>
      </c>
      <c r="N41" s="119"/>
      <c r="O41" s="118">
        <f>O40-O34</f>
        <v>-60</v>
      </c>
      <c r="P41" s="119"/>
      <c r="Q41" s="133"/>
      <c r="T41"/>
      <c r="U41"/>
    </row>
    <row r="42" spans="1:21" s="74" customFormat="1" ht="5.0999999999999996" customHeight="1" thickTop="1" x14ac:dyDescent="0.3">
      <c r="A42" s="67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9"/>
    </row>
    <row r="43" spans="1:21" s="72" customFormat="1" ht="5.0999999999999996" customHeight="1" thickBot="1" x14ac:dyDescent="0.35">
      <c r="A43" s="70"/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71"/>
      <c r="T43" s="73"/>
      <c r="U43" s="73"/>
    </row>
    <row r="44" spans="1:21" s="35" customFormat="1" ht="17.25" customHeight="1" thickTop="1" x14ac:dyDescent="0.3">
      <c r="A44" s="40" t="str">
        <f>TEXT(A45,"TTTT")</f>
        <v>Samstag</v>
      </c>
      <c r="B44" s="130" t="s">
        <v>170</v>
      </c>
      <c r="C44" s="130"/>
      <c r="D44" s="130"/>
      <c r="E44" s="131" t="s">
        <v>169</v>
      </c>
      <c r="F44" s="131"/>
      <c r="G44" s="131" t="s">
        <v>168</v>
      </c>
      <c r="H44" s="131"/>
      <c r="I44" s="130" t="s">
        <v>289</v>
      </c>
      <c r="J44" s="130"/>
      <c r="K44" s="130" t="s">
        <v>290</v>
      </c>
      <c r="L44" s="130"/>
      <c r="M44" s="130" t="s">
        <v>291</v>
      </c>
      <c r="N44" s="130"/>
      <c r="O44" s="131" t="s">
        <v>167</v>
      </c>
      <c r="P44" s="132"/>
      <c r="Q44" s="61">
        <f>A45</f>
        <v>44205</v>
      </c>
      <c r="T44"/>
      <c r="U44"/>
    </row>
    <row r="45" spans="1:21" s="35" customFormat="1" ht="17.25" thickBot="1" x14ac:dyDescent="0.3">
      <c r="A45" s="42">
        <f>A33+1</f>
        <v>44205</v>
      </c>
      <c r="B45" s="117"/>
      <c r="C45" s="117"/>
      <c r="D45" s="117"/>
      <c r="E45" s="112"/>
      <c r="F45" s="112"/>
      <c r="G45" s="112"/>
      <c r="H45" s="112"/>
      <c r="I45" s="117"/>
      <c r="J45" s="117"/>
      <c r="K45" s="117"/>
      <c r="L45" s="117"/>
      <c r="M45" s="117"/>
      <c r="N45" s="117"/>
      <c r="O45" s="112"/>
      <c r="P45" s="113"/>
      <c r="Q45" s="43">
        <f>WEEKDAY(Q44)</f>
        <v>7</v>
      </c>
      <c r="T45"/>
      <c r="U45"/>
    </row>
    <row r="46" spans="1:21" s="35" customFormat="1" ht="18" thickTop="1" thickBot="1" x14ac:dyDescent="0.35">
      <c r="A46" s="45">
        <f>VLOOKUP("x",$A$2:$B$7,2)</f>
        <v>1250</v>
      </c>
      <c r="B46" s="114">
        <f>VLOOKUP("x",$A$2:$P$7,3)</f>
        <v>440</v>
      </c>
      <c r="C46" s="114"/>
      <c r="D46" s="114"/>
      <c r="E46" s="114">
        <f>VLOOKUP("x",$A$2:$P$7,6)</f>
        <v>140</v>
      </c>
      <c r="F46" s="114"/>
      <c r="G46" s="114">
        <f>VLOOKUP("x",$A$2:$P$7,8)</f>
        <v>150</v>
      </c>
      <c r="H46" s="114"/>
      <c r="I46" s="114">
        <f>VLOOKUP("x",$A$2:$P$7,10)</f>
        <v>160</v>
      </c>
      <c r="J46" s="114"/>
      <c r="K46" s="114">
        <f>VLOOKUP("x",$A$2:$P$7,12)</f>
        <v>140</v>
      </c>
      <c r="L46" s="114"/>
      <c r="M46" s="114">
        <f>VLOOKUP("x",$A$2:$P$7,14)</f>
        <v>160</v>
      </c>
      <c r="N46" s="114"/>
      <c r="O46" s="114">
        <f>VLOOKUP("x",$A$2:$P$7,16)</f>
        <v>60</v>
      </c>
      <c r="P46" s="115"/>
      <c r="Q46" s="46"/>
      <c r="T46"/>
      <c r="U46"/>
    </row>
    <row r="47" spans="1:21" s="35" customFormat="1" ht="18" thickTop="1" thickBot="1" x14ac:dyDescent="0.35">
      <c r="A47" s="47" t="s">
        <v>292</v>
      </c>
      <c r="B47" s="48">
        <v>171</v>
      </c>
      <c r="C47" s="49"/>
      <c r="D47" s="50"/>
      <c r="E47" s="48"/>
      <c r="F47" s="50"/>
      <c r="G47" s="48"/>
      <c r="H47" s="50"/>
      <c r="I47" s="48">
        <v>102</v>
      </c>
      <c r="J47" s="50"/>
      <c r="K47" s="48">
        <v>19</v>
      </c>
      <c r="L47" s="50"/>
      <c r="M47" s="48">
        <v>111</v>
      </c>
      <c r="N47" s="50"/>
      <c r="O47" s="48"/>
      <c r="P47" s="50"/>
      <c r="Q47" s="120" t="str">
        <f>"GESAMT: "
&amp;
SUM(B52:P52)</f>
        <v>GESAMT: 645</v>
      </c>
      <c r="T47"/>
      <c r="U47"/>
    </row>
    <row r="48" spans="1:21" s="35" customFormat="1" ht="17.25" thickBot="1" x14ac:dyDescent="0.35">
      <c r="A48" s="47" t="s">
        <v>293</v>
      </c>
      <c r="B48" s="51"/>
      <c r="C48" s="52"/>
      <c r="D48" s="53"/>
      <c r="E48" s="51"/>
      <c r="F48" s="53"/>
      <c r="G48" s="51"/>
      <c r="H48" s="53"/>
      <c r="I48" s="51"/>
      <c r="J48" s="53"/>
      <c r="K48" s="51"/>
      <c r="L48" s="53"/>
      <c r="M48" s="51"/>
      <c r="N48" s="53"/>
      <c r="O48" s="51"/>
      <c r="P48" s="53"/>
      <c r="Q48" s="121"/>
      <c r="T48"/>
      <c r="U48"/>
    </row>
    <row r="49" spans="1:21" s="35" customFormat="1" ht="17.25" thickBot="1" x14ac:dyDescent="0.35">
      <c r="A49" s="47" t="s">
        <v>294</v>
      </c>
      <c r="B49" s="51">
        <v>152</v>
      </c>
      <c r="C49" s="52"/>
      <c r="D49" s="53"/>
      <c r="E49" s="51">
        <v>40</v>
      </c>
      <c r="F49" s="53"/>
      <c r="G49" s="51"/>
      <c r="H49" s="53"/>
      <c r="I49" s="51"/>
      <c r="J49" s="53"/>
      <c r="K49" s="51">
        <v>40</v>
      </c>
      <c r="L49" s="53"/>
      <c r="M49" s="51">
        <v>10</v>
      </c>
      <c r="N49" s="53"/>
      <c r="O49" s="51"/>
      <c r="P49" s="53"/>
      <c r="Q49" s="121"/>
      <c r="T49"/>
      <c r="U49"/>
    </row>
    <row r="50" spans="1:21" s="35" customFormat="1" ht="17.25" thickBot="1" x14ac:dyDescent="0.35">
      <c r="A50" s="47" t="s">
        <v>295</v>
      </c>
      <c r="B50" s="51"/>
      <c r="C50" s="52"/>
      <c r="D50" s="53"/>
      <c r="E50" s="51"/>
      <c r="F50" s="53"/>
      <c r="G50" s="51"/>
      <c r="H50" s="53"/>
      <c r="I50" s="51"/>
      <c r="J50" s="53"/>
      <c r="K50" s="51"/>
      <c r="L50" s="53"/>
      <c r="M50" s="51"/>
      <c r="N50" s="53"/>
      <c r="O50" s="51"/>
      <c r="P50" s="53"/>
      <c r="Q50" s="121"/>
      <c r="T50"/>
      <c r="U50"/>
    </row>
    <row r="51" spans="1:21" s="35" customFormat="1" ht="17.25" thickBot="1" x14ac:dyDescent="0.35">
      <c r="A51" s="47" t="s">
        <v>296</v>
      </c>
      <c r="B51" s="54"/>
      <c r="C51" s="55"/>
      <c r="D51" s="56"/>
      <c r="E51" s="54"/>
      <c r="F51" s="56"/>
      <c r="G51" s="54"/>
      <c r="H51" s="56"/>
      <c r="I51" s="54"/>
      <c r="J51" s="56"/>
      <c r="K51" s="54"/>
      <c r="L51" s="56"/>
      <c r="M51" s="54"/>
      <c r="N51" s="56"/>
      <c r="O51" s="54"/>
      <c r="P51" s="56"/>
      <c r="Q51" s="122"/>
      <c r="T51"/>
      <c r="U51"/>
    </row>
    <row r="52" spans="1:21" s="35" customFormat="1" ht="17.25" thickBot="1" x14ac:dyDescent="0.35">
      <c r="A52" s="47" t="s">
        <v>297</v>
      </c>
      <c r="B52" s="123">
        <f>SUM(B47:D51)</f>
        <v>323</v>
      </c>
      <c r="C52" s="123"/>
      <c r="D52" s="123"/>
      <c r="E52" s="124">
        <f>SUM(E47:F51)</f>
        <v>40</v>
      </c>
      <c r="F52" s="125"/>
      <c r="G52" s="124">
        <f t="shared" ref="G52" si="15">SUM(G47:H51)</f>
        <v>0</v>
      </c>
      <c r="H52" s="125"/>
      <c r="I52" s="124">
        <f t="shared" ref="I52" si="16">SUM(I47:J51)</f>
        <v>102</v>
      </c>
      <c r="J52" s="125"/>
      <c r="K52" s="124">
        <f t="shared" ref="K52" si="17">SUM(K47:L51)</f>
        <v>59</v>
      </c>
      <c r="L52" s="125"/>
      <c r="M52" s="124">
        <f t="shared" ref="M52" si="18">SUM(M47:N51)</f>
        <v>121</v>
      </c>
      <c r="N52" s="125"/>
      <c r="O52" s="124">
        <f t="shared" ref="O52" si="19">SUM(O47:P51)</f>
        <v>0</v>
      </c>
      <c r="P52" s="125"/>
      <c r="Q52" s="126"/>
      <c r="T52"/>
      <c r="U52"/>
    </row>
    <row r="53" spans="1:21" s="35" customFormat="1" ht="17.25" thickBot="1" x14ac:dyDescent="0.35">
      <c r="A53" s="57" t="str">
        <f xml:space="preserve"> "Zuwenig / Zuviel bei " &amp; $A46 &amp; " kcal"</f>
        <v>Zuwenig / Zuviel bei 1250 kcal</v>
      </c>
      <c r="B53" s="128">
        <f>B52-B46</f>
        <v>-117</v>
      </c>
      <c r="C53" s="128"/>
      <c r="D53" s="128"/>
      <c r="E53" s="118">
        <f>E52-E46</f>
        <v>-100</v>
      </c>
      <c r="F53" s="119"/>
      <c r="G53" s="118">
        <f>G52-G46</f>
        <v>-150</v>
      </c>
      <c r="H53" s="119"/>
      <c r="I53" s="118">
        <f>I52-I46</f>
        <v>-58</v>
      </c>
      <c r="J53" s="119"/>
      <c r="K53" s="118">
        <f>K52-K46</f>
        <v>-81</v>
      </c>
      <c r="L53" s="119"/>
      <c r="M53" s="118">
        <f>M52-M46</f>
        <v>-39</v>
      </c>
      <c r="N53" s="119"/>
      <c r="O53" s="118">
        <f>O52-O46</f>
        <v>-60</v>
      </c>
      <c r="P53" s="119"/>
      <c r="Q53" s="127"/>
      <c r="T53"/>
      <c r="U53"/>
    </row>
    <row r="54" spans="1:21" s="35" customFormat="1" ht="9.9499999999999993" customHeight="1" thickTop="1" thickBot="1" x14ac:dyDescent="0.35">
      <c r="A54" s="58"/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59"/>
      <c r="T54"/>
      <c r="U54"/>
    </row>
    <row r="55" spans="1:21" s="35" customFormat="1" ht="17.25" customHeight="1" thickTop="1" x14ac:dyDescent="0.3">
      <c r="A55" s="40" t="str">
        <f>TEXT(A56,"TTTT")</f>
        <v>Sonntag</v>
      </c>
      <c r="B55" s="130" t="s">
        <v>170</v>
      </c>
      <c r="C55" s="130"/>
      <c r="D55" s="130"/>
      <c r="E55" s="131" t="s">
        <v>169</v>
      </c>
      <c r="F55" s="131"/>
      <c r="G55" s="131" t="s">
        <v>168</v>
      </c>
      <c r="H55" s="131"/>
      <c r="I55" s="130" t="s">
        <v>289</v>
      </c>
      <c r="J55" s="130"/>
      <c r="K55" s="130" t="s">
        <v>290</v>
      </c>
      <c r="L55" s="130"/>
      <c r="M55" s="130" t="s">
        <v>291</v>
      </c>
      <c r="N55" s="130"/>
      <c r="O55" s="131" t="s">
        <v>167</v>
      </c>
      <c r="P55" s="132"/>
      <c r="Q55" s="61">
        <f>A56</f>
        <v>44206</v>
      </c>
      <c r="T55"/>
      <c r="U55"/>
    </row>
    <row r="56" spans="1:21" s="35" customFormat="1" ht="17.25" thickBot="1" x14ac:dyDescent="0.3">
      <c r="A56" s="42">
        <f>A45+1</f>
        <v>44206</v>
      </c>
      <c r="B56" s="117"/>
      <c r="C56" s="117"/>
      <c r="D56" s="117"/>
      <c r="E56" s="112"/>
      <c r="F56" s="112"/>
      <c r="G56" s="112"/>
      <c r="H56" s="112"/>
      <c r="I56" s="117"/>
      <c r="J56" s="117"/>
      <c r="K56" s="117"/>
      <c r="L56" s="117"/>
      <c r="M56" s="117"/>
      <c r="N56" s="117"/>
      <c r="O56" s="112"/>
      <c r="P56" s="113"/>
      <c r="Q56" s="43">
        <f>WEEKDAY(Q55)</f>
        <v>1</v>
      </c>
      <c r="T56"/>
      <c r="U56"/>
    </row>
    <row r="57" spans="1:21" s="35" customFormat="1" ht="18" thickTop="1" thickBot="1" x14ac:dyDescent="0.35">
      <c r="A57" s="45">
        <f>VLOOKUP("x",$A$2:$B$7,2)</f>
        <v>1250</v>
      </c>
      <c r="B57" s="114">
        <f>VLOOKUP("x",$A$2:$P$7,3)</f>
        <v>440</v>
      </c>
      <c r="C57" s="114"/>
      <c r="D57" s="114"/>
      <c r="E57" s="114">
        <f>VLOOKUP("x",$A$2:$P$7,6)</f>
        <v>140</v>
      </c>
      <c r="F57" s="114"/>
      <c r="G57" s="114">
        <f>VLOOKUP("x",$A$2:$P$7,8)</f>
        <v>150</v>
      </c>
      <c r="H57" s="114"/>
      <c r="I57" s="114">
        <f>VLOOKUP("x",$A$2:$P$7,10)</f>
        <v>160</v>
      </c>
      <c r="J57" s="114"/>
      <c r="K57" s="114">
        <f>VLOOKUP("x",$A$2:$P$7,12)</f>
        <v>140</v>
      </c>
      <c r="L57" s="114"/>
      <c r="M57" s="114">
        <f>VLOOKUP("x",$A$2:$P$7,14)</f>
        <v>160</v>
      </c>
      <c r="N57" s="114"/>
      <c r="O57" s="114">
        <f>VLOOKUP("x",$A$2:$P$7,16)</f>
        <v>60</v>
      </c>
      <c r="P57" s="115"/>
      <c r="Q57" s="46"/>
      <c r="T57"/>
      <c r="U57"/>
    </row>
    <row r="58" spans="1:21" s="35" customFormat="1" ht="18" thickTop="1" thickBot="1" x14ac:dyDescent="0.35">
      <c r="A58" s="47" t="s">
        <v>292</v>
      </c>
      <c r="B58" s="48"/>
      <c r="C58" s="49"/>
      <c r="D58" s="50"/>
      <c r="E58" s="48"/>
      <c r="F58" s="50"/>
      <c r="G58" s="48"/>
      <c r="H58" s="50"/>
      <c r="I58" s="48"/>
      <c r="J58" s="50"/>
      <c r="K58" s="48"/>
      <c r="L58" s="50"/>
      <c r="M58" s="48"/>
      <c r="N58" s="50"/>
      <c r="O58" s="48"/>
      <c r="P58" s="50"/>
      <c r="Q58" s="120" t="str">
        <f>"GESAMT: "
&amp;
SUM(B63:P63)</f>
        <v>GESAMT: 0</v>
      </c>
      <c r="T58"/>
      <c r="U58"/>
    </row>
    <row r="59" spans="1:21" s="35" customFormat="1" ht="17.25" thickBot="1" x14ac:dyDescent="0.35">
      <c r="A59" s="47" t="s">
        <v>293</v>
      </c>
      <c r="B59" s="51"/>
      <c r="C59" s="52"/>
      <c r="D59" s="53"/>
      <c r="E59" s="51"/>
      <c r="F59" s="53"/>
      <c r="G59" s="51"/>
      <c r="H59" s="53"/>
      <c r="I59" s="51"/>
      <c r="J59" s="53"/>
      <c r="K59" s="51"/>
      <c r="L59" s="53"/>
      <c r="M59" s="51"/>
      <c r="N59" s="53"/>
      <c r="O59" s="51"/>
      <c r="P59" s="53"/>
      <c r="Q59" s="121"/>
      <c r="T59"/>
      <c r="U59"/>
    </row>
    <row r="60" spans="1:21" s="35" customFormat="1" ht="17.25" thickBot="1" x14ac:dyDescent="0.35">
      <c r="A60" s="47" t="s">
        <v>294</v>
      </c>
      <c r="B60" s="51"/>
      <c r="C60" s="52"/>
      <c r="D60" s="53"/>
      <c r="E60" s="51"/>
      <c r="F60" s="53"/>
      <c r="G60" s="51"/>
      <c r="H60" s="53"/>
      <c r="I60" s="51"/>
      <c r="J60" s="53"/>
      <c r="K60" s="51"/>
      <c r="L60" s="53"/>
      <c r="M60" s="51"/>
      <c r="N60" s="53"/>
      <c r="O60" s="51"/>
      <c r="P60" s="53"/>
      <c r="Q60" s="121"/>
      <c r="T60"/>
      <c r="U60"/>
    </row>
    <row r="61" spans="1:21" s="35" customFormat="1" ht="17.25" thickBot="1" x14ac:dyDescent="0.35">
      <c r="A61" s="47" t="s">
        <v>295</v>
      </c>
      <c r="B61" s="51"/>
      <c r="C61" s="52"/>
      <c r="D61" s="53"/>
      <c r="E61" s="51"/>
      <c r="F61" s="53"/>
      <c r="G61" s="51"/>
      <c r="H61" s="53"/>
      <c r="I61" s="51"/>
      <c r="J61" s="53"/>
      <c r="K61" s="51"/>
      <c r="L61" s="53"/>
      <c r="M61" s="51"/>
      <c r="N61" s="53"/>
      <c r="O61" s="51"/>
      <c r="P61" s="53"/>
      <c r="Q61" s="121"/>
      <c r="T61"/>
      <c r="U61"/>
    </row>
    <row r="62" spans="1:21" s="35" customFormat="1" ht="17.25" thickBot="1" x14ac:dyDescent="0.35">
      <c r="A62" s="47" t="s">
        <v>296</v>
      </c>
      <c r="B62" s="54"/>
      <c r="C62" s="55"/>
      <c r="D62" s="56"/>
      <c r="E62" s="54"/>
      <c r="F62" s="56"/>
      <c r="G62" s="54"/>
      <c r="H62" s="56"/>
      <c r="I62" s="54"/>
      <c r="J62" s="56"/>
      <c r="K62" s="54"/>
      <c r="L62" s="56"/>
      <c r="M62" s="54"/>
      <c r="N62" s="56"/>
      <c r="O62" s="54"/>
      <c r="P62" s="56"/>
      <c r="Q62" s="122"/>
      <c r="T62"/>
      <c r="U62"/>
    </row>
    <row r="63" spans="1:21" s="35" customFormat="1" ht="17.25" thickBot="1" x14ac:dyDescent="0.35">
      <c r="A63" s="47" t="s">
        <v>297</v>
      </c>
      <c r="B63" s="123">
        <f>SUM(B58:D62)</f>
        <v>0</v>
      </c>
      <c r="C63" s="123"/>
      <c r="D63" s="123"/>
      <c r="E63" s="124">
        <f>SUM(E58:F62)</f>
        <v>0</v>
      </c>
      <c r="F63" s="125"/>
      <c r="G63" s="124">
        <f t="shared" ref="G63" si="20">SUM(G58:H62)</f>
        <v>0</v>
      </c>
      <c r="H63" s="125"/>
      <c r="I63" s="124">
        <f t="shared" ref="I63" si="21">SUM(I58:J62)</f>
        <v>0</v>
      </c>
      <c r="J63" s="125"/>
      <c r="K63" s="124">
        <f t="shared" ref="K63" si="22">SUM(K58:L62)</f>
        <v>0</v>
      </c>
      <c r="L63" s="125"/>
      <c r="M63" s="124">
        <f t="shared" ref="M63" si="23">SUM(M58:N62)</f>
        <v>0</v>
      </c>
      <c r="N63" s="125"/>
      <c r="O63" s="124">
        <f t="shared" ref="O63" si="24">SUM(O58:P62)</f>
        <v>0</v>
      </c>
      <c r="P63" s="125"/>
      <c r="Q63" s="126"/>
      <c r="T63"/>
      <c r="U63"/>
    </row>
    <row r="64" spans="1:21" s="35" customFormat="1" ht="17.25" thickBot="1" x14ac:dyDescent="0.35">
      <c r="A64" s="57" t="str">
        <f xml:space="preserve"> "Zuwenig / Zuviel bei " &amp; $A57 &amp; " kcal"</f>
        <v>Zuwenig / Zuviel bei 1250 kcal</v>
      </c>
      <c r="B64" s="128">
        <f>B63-B57</f>
        <v>-440</v>
      </c>
      <c r="C64" s="128"/>
      <c r="D64" s="128"/>
      <c r="E64" s="118">
        <f>E63-E57</f>
        <v>-140</v>
      </c>
      <c r="F64" s="119"/>
      <c r="G64" s="118">
        <f>G63-G57</f>
        <v>-150</v>
      </c>
      <c r="H64" s="119"/>
      <c r="I64" s="118">
        <f>I63-I57</f>
        <v>-160</v>
      </c>
      <c r="J64" s="119"/>
      <c r="K64" s="118">
        <f>K63-K57</f>
        <v>-140</v>
      </c>
      <c r="L64" s="119"/>
      <c r="M64" s="118">
        <f>M63-M57</f>
        <v>-160</v>
      </c>
      <c r="N64" s="119"/>
      <c r="O64" s="118">
        <f>O63-O57</f>
        <v>-60</v>
      </c>
      <c r="P64" s="119"/>
      <c r="Q64" s="127"/>
      <c r="T64"/>
      <c r="U64"/>
    </row>
    <row r="65" spans="1:21" s="35" customFormat="1" ht="9.9499999999999993" customHeight="1" thickTop="1" thickBot="1" x14ac:dyDescent="0.35">
      <c r="A65" s="58"/>
      <c r="B65" s="129"/>
      <c r="C65" s="129"/>
      <c r="D65" s="129"/>
      <c r="E65" s="129"/>
      <c r="F65" s="129"/>
      <c r="G65" s="129"/>
      <c r="H65" s="129"/>
      <c r="I65" s="129"/>
      <c r="J65" s="129"/>
      <c r="K65" s="129"/>
      <c r="L65" s="129"/>
      <c r="M65" s="129"/>
      <c r="N65" s="129"/>
      <c r="O65" s="129"/>
      <c r="P65" s="129"/>
      <c r="Q65" s="59"/>
      <c r="T65"/>
      <c r="U65"/>
    </row>
    <row r="66" spans="1:21" s="35" customFormat="1" ht="17.25" customHeight="1" thickTop="1" x14ac:dyDescent="0.3">
      <c r="A66" s="40" t="str">
        <f>TEXT(A67,"TTTT")</f>
        <v>Montag</v>
      </c>
      <c r="B66" s="130" t="s">
        <v>170</v>
      </c>
      <c r="C66" s="130"/>
      <c r="D66" s="130"/>
      <c r="E66" s="131" t="s">
        <v>169</v>
      </c>
      <c r="F66" s="131"/>
      <c r="G66" s="131" t="s">
        <v>168</v>
      </c>
      <c r="H66" s="131"/>
      <c r="I66" s="130" t="s">
        <v>289</v>
      </c>
      <c r="J66" s="130"/>
      <c r="K66" s="130" t="s">
        <v>290</v>
      </c>
      <c r="L66" s="130"/>
      <c r="M66" s="130" t="s">
        <v>291</v>
      </c>
      <c r="N66" s="130"/>
      <c r="O66" s="131" t="s">
        <v>167</v>
      </c>
      <c r="P66" s="132"/>
      <c r="Q66" s="61">
        <f>A67</f>
        <v>44207</v>
      </c>
      <c r="T66"/>
      <c r="U66"/>
    </row>
    <row r="67" spans="1:21" s="35" customFormat="1" ht="17.25" thickBot="1" x14ac:dyDescent="0.3">
      <c r="A67" s="42">
        <f>A56+1</f>
        <v>44207</v>
      </c>
      <c r="B67" s="117"/>
      <c r="C67" s="117"/>
      <c r="D67" s="117"/>
      <c r="E67" s="112"/>
      <c r="F67" s="112"/>
      <c r="G67" s="112"/>
      <c r="H67" s="112"/>
      <c r="I67" s="117"/>
      <c r="J67" s="117"/>
      <c r="K67" s="117"/>
      <c r="L67" s="117"/>
      <c r="M67" s="117"/>
      <c r="N67" s="117"/>
      <c r="O67" s="112"/>
      <c r="P67" s="113"/>
      <c r="Q67" s="43">
        <f>WEEKDAY(Q66)</f>
        <v>2</v>
      </c>
      <c r="T67"/>
      <c r="U67"/>
    </row>
    <row r="68" spans="1:21" s="35" customFormat="1" ht="18" thickTop="1" thickBot="1" x14ac:dyDescent="0.35">
      <c r="A68" s="45">
        <f>VLOOKUP("x",$A$2:$B$7,2)</f>
        <v>1250</v>
      </c>
      <c r="B68" s="114">
        <f>VLOOKUP("x",$A$2:$P$7,3)</f>
        <v>440</v>
      </c>
      <c r="C68" s="114"/>
      <c r="D68" s="114"/>
      <c r="E68" s="114">
        <f>VLOOKUP("x",$A$2:$P$7,6)</f>
        <v>140</v>
      </c>
      <c r="F68" s="114"/>
      <c r="G68" s="114">
        <f>VLOOKUP("x",$A$2:$P$7,8)</f>
        <v>150</v>
      </c>
      <c r="H68" s="114"/>
      <c r="I68" s="114">
        <f>VLOOKUP("x",$A$2:$P$7,10)</f>
        <v>160</v>
      </c>
      <c r="J68" s="114"/>
      <c r="K68" s="114">
        <f>VLOOKUP("x",$A$2:$P$7,12)</f>
        <v>140</v>
      </c>
      <c r="L68" s="114"/>
      <c r="M68" s="114">
        <f>VLOOKUP("x",$A$2:$P$7,14)</f>
        <v>160</v>
      </c>
      <c r="N68" s="114"/>
      <c r="O68" s="114">
        <f>VLOOKUP("x",$A$2:$P$7,16)</f>
        <v>60</v>
      </c>
      <c r="P68" s="115"/>
      <c r="Q68" s="46"/>
      <c r="T68"/>
      <c r="U68"/>
    </row>
    <row r="69" spans="1:21" s="35" customFormat="1" ht="18" thickTop="1" thickBot="1" x14ac:dyDescent="0.35">
      <c r="A69" s="47" t="s">
        <v>292</v>
      </c>
      <c r="B69" s="48"/>
      <c r="C69" s="49"/>
      <c r="D69" s="50"/>
      <c r="E69" s="48"/>
      <c r="F69" s="50"/>
      <c r="G69" s="48"/>
      <c r="H69" s="50"/>
      <c r="I69" s="48"/>
      <c r="J69" s="50"/>
      <c r="K69" s="48"/>
      <c r="L69" s="50"/>
      <c r="M69" s="48"/>
      <c r="N69" s="50"/>
      <c r="O69" s="48"/>
      <c r="P69" s="50"/>
      <c r="Q69" s="120" t="str">
        <f>"GESAMT: "
&amp;
SUM(B74:P74)</f>
        <v>GESAMT: 0</v>
      </c>
      <c r="T69"/>
      <c r="U69"/>
    </row>
    <row r="70" spans="1:21" s="35" customFormat="1" ht="17.25" thickBot="1" x14ac:dyDescent="0.35">
      <c r="A70" s="47" t="s">
        <v>293</v>
      </c>
      <c r="B70" s="51"/>
      <c r="C70" s="52"/>
      <c r="D70" s="53"/>
      <c r="E70" s="51"/>
      <c r="F70" s="53"/>
      <c r="G70" s="51"/>
      <c r="H70" s="53"/>
      <c r="I70" s="51"/>
      <c r="J70" s="53"/>
      <c r="K70" s="51"/>
      <c r="L70" s="53"/>
      <c r="M70" s="51"/>
      <c r="N70" s="53"/>
      <c r="O70" s="51"/>
      <c r="P70" s="53"/>
      <c r="Q70" s="121"/>
      <c r="T70"/>
      <c r="U70"/>
    </row>
    <row r="71" spans="1:21" s="35" customFormat="1" ht="17.25" thickBot="1" x14ac:dyDescent="0.35">
      <c r="A71" s="47" t="s">
        <v>294</v>
      </c>
      <c r="B71" s="51"/>
      <c r="C71" s="52"/>
      <c r="D71" s="53"/>
      <c r="E71" s="51"/>
      <c r="F71" s="53"/>
      <c r="G71" s="51"/>
      <c r="H71" s="53"/>
      <c r="I71" s="51"/>
      <c r="J71" s="53"/>
      <c r="K71" s="51"/>
      <c r="L71" s="53"/>
      <c r="M71" s="51"/>
      <c r="N71" s="53"/>
      <c r="O71" s="51"/>
      <c r="P71" s="53"/>
      <c r="Q71" s="121"/>
      <c r="T71"/>
      <c r="U71"/>
    </row>
    <row r="72" spans="1:21" s="35" customFormat="1" ht="17.25" thickBot="1" x14ac:dyDescent="0.35">
      <c r="A72" s="47" t="s">
        <v>295</v>
      </c>
      <c r="B72" s="51"/>
      <c r="C72" s="52"/>
      <c r="D72" s="53"/>
      <c r="E72" s="51"/>
      <c r="F72" s="53"/>
      <c r="G72" s="51"/>
      <c r="H72" s="53"/>
      <c r="I72" s="51"/>
      <c r="J72" s="53"/>
      <c r="K72" s="51"/>
      <c r="L72" s="53"/>
      <c r="M72" s="51"/>
      <c r="N72" s="53"/>
      <c r="O72" s="51"/>
      <c r="P72" s="53"/>
      <c r="Q72" s="121"/>
      <c r="T72"/>
      <c r="U72"/>
    </row>
    <row r="73" spans="1:21" s="35" customFormat="1" ht="17.25" thickBot="1" x14ac:dyDescent="0.35">
      <c r="A73" s="47" t="s">
        <v>296</v>
      </c>
      <c r="B73" s="54"/>
      <c r="C73" s="55"/>
      <c r="D73" s="56"/>
      <c r="E73" s="54"/>
      <c r="F73" s="56"/>
      <c r="G73" s="54"/>
      <c r="H73" s="56"/>
      <c r="I73" s="54"/>
      <c r="J73" s="56"/>
      <c r="K73" s="54"/>
      <c r="L73" s="56"/>
      <c r="M73" s="54"/>
      <c r="N73" s="56"/>
      <c r="O73" s="54"/>
      <c r="P73" s="56"/>
      <c r="Q73" s="122"/>
      <c r="T73"/>
      <c r="U73"/>
    </row>
    <row r="74" spans="1:21" s="35" customFormat="1" ht="17.25" thickBot="1" x14ac:dyDescent="0.35">
      <c r="A74" s="47" t="s">
        <v>297</v>
      </c>
      <c r="B74" s="123">
        <f>SUM(B69:D73)</f>
        <v>0</v>
      </c>
      <c r="C74" s="123"/>
      <c r="D74" s="123"/>
      <c r="E74" s="124">
        <f>SUM(E69:F73)</f>
        <v>0</v>
      </c>
      <c r="F74" s="125"/>
      <c r="G74" s="124">
        <f t="shared" ref="G74" si="25">SUM(G69:H73)</f>
        <v>0</v>
      </c>
      <c r="H74" s="125"/>
      <c r="I74" s="124">
        <f t="shared" ref="I74" si="26">SUM(I69:J73)</f>
        <v>0</v>
      </c>
      <c r="J74" s="125"/>
      <c r="K74" s="124">
        <f t="shared" ref="K74" si="27">SUM(K69:L73)</f>
        <v>0</v>
      </c>
      <c r="L74" s="125"/>
      <c r="M74" s="124">
        <f t="shared" ref="M74" si="28">SUM(M69:N73)</f>
        <v>0</v>
      </c>
      <c r="N74" s="125"/>
      <c r="O74" s="124">
        <f t="shared" ref="O74" si="29">SUM(O69:P73)</f>
        <v>0</v>
      </c>
      <c r="P74" s="125"/>
      <c r="Q74" s="126"/>
      <c r="T74"/>
      <c r="U74"/>
    </row>
    <row r="75" spans="1:21" s="35" customFormat="1" ht="17.25" thickBot="1" x14ac:dyDescent="0.35">
      <c r="A75" s="57" t="str">
        <f xml:space="preserve"> "Zuwenig / Zuviel bei " &amp; $A68 &amp; " kcal"</f>
        <v>Zuwenig / Zuviel bei 1250 kcal</v>
      </c>
      <c r="B75" s="128">
        <f>B74-B68</f>
        <v>-440</v>
      </c>
      <c r="C75" s="128"/>
      <c r="D75" s="128"/>
      <c r="E75" s="118">
        <f>E74-E68</f>
        <v>-140</v>
      </c>
      <c r="F75" s="119"/>
      <c r="G75" s="118">
        <f>G74-G68</f>
        <v>-150</v>
      </c>
      <c r="H75" s="119"/>
      <c r="I75" s="118">
        <f>I74-I68</f>
        <v>-160</v>
      </c>
      <c r="J75" s="119"/>
      <c r="K75" s="118">
        <f>K74-K68</f>
        <v>-140</v>
      </c>
      <c r="L75" s="119"/>
      <c r="M75" s="118">
        <f>M74-M68</f>
        <v>-160</v>
      </c>
      <c r="N75" s="119"/>
      <c r="O75" s="118">
        <f>O74-O68</f>
        <v>-60</v>
      </c>
      <c r="P75" s="119"/>
      <c r="Q75" s="127"/>
      <c r="T75"/>
      <c r="U75"/>
    </row>
    <row r="76" spans="1:21" s="35" customFormat="1" ht="9.9499999999999993" customHeight="1" thickTop="1" thickBot="1" x14ac:dyDescent="0.35">
      <c r="A76" s="58"/>
      <c r="B76" s="129"/>
      <c r="C76" s="129"/>
      <c r="D76" s="129"/>
      <c r="E76" s="129"/>
      <c r="F76" s="129"/>
      <c r="G76" s="129"/>
      <c r="H76" s="129"/>
      <c r="I76" s="129"/>
      <c r="J76" s="129"/>
      <c r="K76" s="129"/>
      <c r="L76" s="129"/>
      <c r="M76" s="129"/>
      <c r="N76" s="129"/>
      <c r="O76" s="129"/>
      <c r="P76" s="129"/>
      <c r="Q76" s="59"/>
      <c r="T76"/>
      <c r="U76"/>
    </row>
    <row r="77" spans="1:21" s="35" customFormat="1" ht="17.25" customHeight="1" thickTop="1" x14ac:dyDescent="0.3">
      <c r="A77" s="40" t="str">
        <f>TEXT(A78,"TTTT")</f>
        <v>Dienstag</v>
      </c>
      <c r="B77" s="130" t="s">
        <v>170</v>
      </c>
      <c r="C77" s="130"/>
      <c r="D77" s="130"/>
      <c r="E77" s="131" t="s">
        <v>169</v>
      </c>
      <c r="F77" s="131"/>
      <c r="G77" s="131" t="s">
        <v>168</v>
      </c>
      <c r="H77" s="131"/>
      <c r="I77" s="130" t="s">
        <v>289</v>
      </c>
      <c r="J77" s="130"/>
      <c r="K77" s="130" t="s">
        <v>290</v>
      </c>
      <c r="L77" s="130"/>
      <c r="M77" s="130" t="s">
        <v>291</v>
      </c>
      <c r="N77" s="130"/>
      <c r="O77" s="131" t="s">
        <v>167</v>
      </c>
      <c r="P77" s="132"/>
      <c r="Q77" s="61">
        <f>A78</f>
        <v>44208</v>
      </c>
      <c r="T77"/>
      <c r="U77"/>
    </row>
    <row r="78" spans="1:21" s="35" customFormat="1" ht="17.25" thickBot="1" x14ac:dyDescent="0.3">
      <c r="A78" s="42">
        <f>A67+1</f>
        <v>44208</v>
      </c>
      <c r="B78" s="117"/>
      <c r="C78" s="117"/>
      <c r="D78" s="117"/>
      <c r="E78" s="112"/>
      <c r="F78" s="112"/>
      <c r="G78" s="112"/>
      <c r="H78" s="112"/>
      <c r="I78" s="117"/>
      <c r="J78" s="117"/>
      <c r="K78" s="117"/>
      <c r="L78" s="117"/>
      <c r="M78" s="117"/>
      <c r="N78" s="117"/>
      <c r="O78" s="112"/>
      <c r="P78" s="113"/>
      <c r="Q78" s="43">
        <f>WEEKDAY(Q77)</f>
        <v>3</v>
      </c>
      <c r="T78"/>
      <c r="U78"/>
    </row>
    <row r="79" spans="1:21" s="35" customFormat="1" ht="18" thickTop="1" thickBot="1" x14ac:dyDescent="0.35">
      <c r="A79" s="45">
        <f>VLOOKUP("x",$A$2:$B$7,2)</f>
        <v>1250</v>
      </c>
      <c r="B79" s="114">
        <f>VLOOKUP("x",$A$2:$P$7,3)</f>
        <v>440</v>
      </c>
      <c r="C79" s="114"/>
      <c r="D79" s="114"/>
      <c r="E79" s="114">
        <f>VLOOKUP("x",$A$2:$P$7,6)</f>
        <v>140</v>
      </c>
      <c r="F79" s="114"/>
      <c r="G79" s="114">
        <f>VLOOKUP("x",$A$2:$P$7,8)</f>
        <v>150</v>
      </c>
      <c r="H79" s="114"/>
      <c r="I79" s="114">
        <f>VLOOKUP("x",$A$2:$P$7,10)</f>
        <v>160</v>
      </c>
      <c r="J79" s="114"/>
      <c r="K79" s="114">
        <f>VLOOKUP("x",$A$2:$P$7,12)</f>
        <v>140</v>
      </c>
      <c r="L79" s="114"/>
      <c r="M79" s="114">
        <f>VLOOKUP("x",$A$2:$P$7,14)</f>
        <v>160</v>
      </c>
      <c r="N79" s="114"/>
      <c r="O79" s="114">
        <f>VLOOKUP("x",$A$2:$P$7,16)</f>
        <v>60</v>
      </c>
      <c r="P79" s="115"/>
      <c r="Q79" s="46"/>
      <c r="T79"/>
      <c r="U79"/>
    </row>
    <row r="80" spans="1:21" s="35" customFormat="1" ht="18" thickTop="1" thickBot="1" x14ac:dyDescent="0.35">
      <c r="A80" s="47" t="s">
        <v>292</v>
      </c>
      <c r="B80" s="48"/>
      <c r="C80" s="49"/>
      <c r="D80" s="50"/>
      <c r="E80" s="48"/>
      <c r="F80" s="50"/>
      <c r="G80" s="48"/>
      <c r="H80" s="50"/>
      <c r="I80" s="48"/>
      <c r="J80" s="50"/>
      <c r="K80" s="48"/>
      <c r="L80" s="50"/>
      <c r="M80" s="48"/>
      <c r="N80" s="50"/>
      <c r="O80" s="48"/>
      <c r="P80" s="50"/>
      <c r="Q80" s="120" t="str">
        <f>"GESAMT: "
&amp;
SUM(B85:P85)</f>
        <v>GESAMT: 0</v>
      </c>
      <c r="T80"/>
      <c r="U80"/>
    </row>
    <row r="81" spans="1:21" s="35" customFormat="1" ht="17.25" thickBot="1" x14ac:dyDescent="0.35">
      <c r="A81" s="47" t="s">
        <v>293</v>
      </c>
      <c r="B81" s="51"/>
      <c r="C81" s="52"/>
      <c r="D81" s="53"/>
      <c r="E81" s="51"/>
      <c r="F81" s="53"/>
      <c r="G81" s="51"/>
      <c r="H81" s="53"/>
      <c r="I81" s="51"/>
      <c r="J81" s="53"/>
      <c r="K81" s="51"/>
      <c r="L81" s="53"/>
      <c r="M81" s="51"/>
      <c r="N81" s="53"/>
      <c r="O81" s="51"/>
      <c r="P81" s="53"/>
      <c r="Q81" s="121"/>
      <c r="T81"/>
      <c r="U81"/>
    </row>
    <row r="82" spans="1:21" s="35" customFormat="1" ht="17.25" thickBot="1" x14ac:dyDescent="0.35">
      <c r="A82" s="47" t="s">
        <v>294</v>
      </c>
      <c r="B82" s="51"/>
      <c r="C82" s="52"/>
      <c r="D82" s="53"/>
      <c r="E82" s="51"/>
      <c r="F82" s="53"/>
      <c r="G82" s="51"/>
      <c r="H82" s="53"/>
      <c r="I82" s="51"/>
      <c r="J82" s="53"/>
      <c r="K82" s="51"/>
      <c r="L82" s="53"/>
      <c r="M82" s="51"/>
      <c r="N82" s="53"/>
      <c r="O82" s="51"/>
      <c r="P82" s="53"/>
      <c r="Q82" s="121"/>
      <c r="T82"/>
      <c r="U82"/>
    </row>
    <row r="83" spans="1:21" s="35" customFormat="1" ht="17.25" thickBot="1" x14ac:dyDescent="0.35">
      <c r="A83" s="47" t="s">
        <v>295</v>
      </c>
      <c r="B83" s="51"/>
      <c r="C83" s="52"/>
      <c r="D83" s="53"/>
      <c r="E83" s="51"/>
      <c r="F83" s="53"/>
      <c r="G83" s="51"/>
      <c r="H83" s="53"/>
      <c r="I83" s="51"/>
      <c r="J83" s="53"/>
      <c r="K83" s="51"/>
      <c r="L83" s="53"/>
      <c r="M83" s="51"/>
      <c r="N83" s="53"/>
      <c r="O83" s="51"/>
      <c r="P83" s="53"/>
      <c r="Q83" s="121"/>
      <c r="T83"/>
      <c r="U83"/>
    </row>
    <row r="84" spans="1:21" s="35" customFormat="1" ht="17.25" thickBot="1" x14ac:dyDescent="0.35">
      <c r="A84" s="47" t="s">
        <v>296</v>
      </c>
      <c r="B84" s="54"/>
      <c r="C84" s="55"/>
      <c r="D84" s="56"/>
      <c r="E84" s="54"/>
      <c r="F84" s="56"/>
      <c r="G84" s="54"/>
      <c r="H84" s="56"/>
      <c r="I84" s="54"/>
      <c r="J84" s="56"/>
      <c r="K84" s="54"/>
      <c r="L84" s="56"/>
      <c r="M84" s="54"/>
      <c r="N84" s="56"/>
      <c r="O84" s="54"/>
      <c r="P84" s="56"/>
      <c r="Q84" s="122"/>
      <c r="T84"/>
      <c r="U84"/>
    </row>
    <row r="85" spans="1:21" s="35" customFormat="1" ht="17.25" thickBot="1" x14ac:dyDescent="0.35">
      <c r="A85" s="47" t="s">
        <v>297</v>
      </c>
      <c r="B85" s="123">
        <f>SUM(B80:D84)</f>
        <v>0</v>
      </c>
      <c r="C85" s="123"/>
      <c r="D85" s="123"/>
      <c r="E85" s="124">
        <f>SUM(E80:F84)</f>
        <v>0</v>
      </c>
      <c r="F85" s="125"/>
      <c r="G85" s="124">
        <f t="shared" ref="G85" si="30">SUM(G80:H84)</f>
        <v>0</v>
      </c>
      <c r="H85" s="125"/>
      <c r="I85" s="124">
        <f t="shared" ref="I85" si="31">SUM(I80:J84)</f>
        <v>0</v>
      </c>
      <c r="J85" s="125"/>
      <c r="K85" s="124">
        <f t="shared" ref="K85" si="32">SUM(K80:L84)</f>
        <v>0</v>
      </c>
      <c r="L85" s="125"/>
      <c r="M85" s="124">
        <f t="shared" ref="M85" si="33">SUM(M80:N84)</f>
        <v>0</v>
      </c>
      <c r="N85" s="125"/>
      <c r="O85" s="124">
        <f t="shared" ref="O85" si="34">SUM(O80:P84)</f>
        <v>0</v>
      </c>
      <c r="P85" s="125"/>
      <c r="Q85" s="126"/>
      <c r="T85"/>
      <c r="U85"/>
    </row>
    <row r="86" spans="1:21" s="35" customFormat="1" ht="17.25" thickBot="1" x14ac:dyDescent="0.35">
      <c r="A86" s="57" t="str">
        <f xml:space="preserve"> "Zuwenig / Zuviel bei " &amp; $A79 &amp; " kcal"</f>
        <v>Zuwenig / Zuviel bei 1250 kcal</v>
      </c>
      <c r="B86" s="128">
        <f>B85-B79</f>
        <v>-440</v>
      </c>
      <c r="C86" s="128"/>
      <c r="D86" s="128"/>
      <c r="E86" s="118">
        <f>E85-E79</f>
        <v>-140</v>
      </c>
      <c r="F86" s="119"/>
      <c r="G86" s="118">
        <f>G85-G79</f>
        <v>-150</v>
      </c>
      <c r="H86" s="119"/>
      <c r="I86" s="118">
        <f>I85-I79</f>
        <v>-160</v>
      </c>
      <c r="J86" s="119"/>
      <c r="K86" s="118">
        <f>K85-K79</f>
        <v>-140</v>
      </c>
      <c r="L86" s="119"/>
      <c r="M86" s="118">
        <f>M85-M79</f>
        <v>-160</v>
      </c>
      <c r="N86" s="119"/>
      <c r="O86" s="118">
        <f>O85-O79</f>
        <v>-60</v>
      </c>
      <c r="P86" s="119"/>
      <c r="Q86" s="127"/>
      <c r="T86"/>
      <c r="U86"/>
    </row>
    <row r="87" spans="1:21" s="35" customFormat="1" ht="17.25" thickTop="1" x14ac:dyDescent="0.3">
      <c r="A87" s="63"/>
      <c r="B87" s="135"/>
      <c r="C87" s="135"/>
      <c r="D87" s="135"/>
      <c r="E87" s="135"/>
      <c r="F87" s="135"/>
      <c r="G87" s="135"/>
      <c r="H87" s="135"/>
      <c r="I87" s="135"/>
      <c r="J87" s="135"/>
      <c r="K87" s="135"/>
      <c r="L87" s="135"/>
      <c r="M87" s="135"/>
      <c r="N87" s="135"/>
      <c r="O87" s="135"/>
      <c r="P87" s="135"/>
      <c r="Q87" s="64"/>
      <c r="T87"/>
      <c r="U87"/>
    </row>
  </sheetData>
  <mergeCells count="317">
    <mergeCell ref="O87:P87"/>
    <mergeCell ref="A9:Q9"/>
    <mergeCell ref="B87:D87"/>
    <mergeCell ref="E87:F87"/>
    <mergeCell ref="G87:H87"/>
    <mergeCell ref="I87:J87"/>
    <mergeCell ref="K87:L87"/>
    <mergeCell ref="M87:N87"/>
    <mergeCell ref="E86:F86"/>
    <mergeCell ref="G86:H86"/>
    <mergeCell ref="I86:J86"/>
    <mergeCell ref="K86:L86"/>
    <mergeCell ref="M86:N86"/>
    <mergeCell ref="O86:P86"/>
    <mergeCell ref="Q80:Q84"/>
    <mergeCell ref="B85:D85"/>
    <mergeCell ref="E85:F85"/>
    <mergeCell ref="G85:H85"/>
    <mergeCell ref="I85:J85"/>
    <mergeCell ref="K85:L85"/>
    <mergeCell ref="M85:N85"/>
    <mergeCell ref="O85:P85"/>
    <mergeCell ref="Q85:Q86"/>
    <mergeCell ref="B86:D86"/>
    <mergeCell ref="O77:P78"/>
    <mergeCell ref="B79:D79"/>
    <mergeCell ref="E79:F79"/>
    <mergeCell ref="G79:H79"/>
    <mergeCell ref="I79:J79"/>
    <mergeCell ref="K79:L79"/>
    <mergeCell ref="M79:N79"/>
    <mergeCell ref="O79:P79"/>
    <mergeCell ref="B77:D78"/>
    <mergeCell ref="E77:F78"/>
    <mergeCell ref="G77:H78"/>
    <mergeCell ref="I77:J78"/>
    <mergeCell ref="K77:L78"/>
    <mergeCell ref="M77:N78"/>
    <mergeCell ref="B76:D76"/>
    <mergeCell ref="E76:F76"/>
    <mergeCell ref="G76:H76"/>
    <mergeCell ref="I76:J76"/>
    <mergeCell ref="K76:L76"/>
    <mergeCell ref="M76:N76"/>
    <mergeCell ref="O76:P76"/>
    <mergeCell ref="B75:D75"/>
    <mergeCell ref="E75:F75"/>
    <mergeCell ref="G75:H75"/>
    <mergeCell ref="I75:J75"/>
    <mergeCell ref="K75:L75"/>
    <mergeCell ref="M75:N75"/>
    <mergeCell ref="O68:P68"/>
    <mergeCell ref="Q69:Q73"/>
    <mergeCell ref="B74:D74"/>
    <mergeCell ref="E74:F74"/>
    <mergeCell ref="G74:H74"/>
    <mergeCell ref="I74:J74"/>
    <mergeCell ref="K74:L74"/>
    <mergeCell ref="M74:N74"/>
    <mergeCell ref="O74:P74"/>
    <mergeCell ref="Q74:Q75"/>
    <mergeCell ref="B68:D68"/>
    <mergeCell ref="E68:F68"/>
    <mergeCell ref="G68:H68"/>
    <mergeCell ref="I68:J68"/>
    <mergeCell ref="K68:L68"/>
    <mergeCell ref="M68:N68"/>
    <mergeCell ref="O75:P75"/>
    <mergeCell ref="O65:P65"/>
    <mergeCell ref="B66:D67"/>
    <mergeCell ref="E66:F67"/>
    <mergeCell ref="G66:H67"/>
    <mergeCell ref="I66:J67"/>
    <mergeCell ref="K66:L67"/>
    <mergeCell ref="M66:N67"/>
    <mergeCell ref="O66:P67"/>
    <mergeCell ref="B65:D65"/>
    <mergeCell ref="E65:F65"/>
    <mergeCell ref="G65:H65"/>
    <mergeCell ref="I65:J65"/>
    <mergeCell ref="K65:L65"/>
    <mergeCell ref="M65:N65"/>
    <mergeCell ref="E64:F64"/>
    <mergeCell ref="G64:H64"/>
    <mergeCell ref="I64:J64"/>
    <mergeCell ref="K64:L64"/>
    <mergeCell ref="M64:N64"/>
    <mergeCell ref="O64:P64"/>
    <mergeCell ref="Q58:Q62"/>
    <mergeCell ref="B63:D63"/>
    <mergeCell ref="E63:F63"/>
    <mergeCell ref="G63:H63"/>
    <mergeCell ref="I63:J63"/>
    <mergeCell ref="K63:L63"/>
    <mergeCell ref="M63:N63"/>
    <mergeCell ref="O63:P63"/>
    <mergeCell ref="Q63:Q64"/>
    <mergeCell ref="B64:D64"/>
    <mergeCell ref="O55:P56"/>
    <mergeCell ref="B57:D57"/>
    <mergeCell ref="E57:F57"/>
    <mergeCell ref="G57:H57"/>
    <mergeCell ref="I57:J57"/>
    <mergeCell ref="K57:L57"/>
    <mergeCell ref="M57:N57"/>
    <mergeCell ref="O57:P57"/>
    <mergeCell ref="B55:D56"/>
    <mergeCell ref="E55:F56"/>
    <mergeCell ref="G55:H56"/>
    <mergeCell ref="I55:J56"/>
    <mergeCell ref="K55:L56"/>
    <mergeCell ref="M55:N56"/>
    <mergeCell ref="B54:D54"/>
    <mergeCell ref="E54:F54"/>
    <mergeCell ref="G54:H54"/>
    <mergeCell ref="I54:J54"/>
    <mergeCell ref="K54:L54"/>
    <mergeCell ref="M54:N54"/>
    <mergeCell ref="O54:P54"/>
    <mergeCell ref="B53:D53"/>
    <mergeCell ref="E53:F53"/>
    <mergeCell ref="G53:H53"/>
    <mergeCell ref="I53:J53"/>
    <mergeCell ref="K53:L53"/>
    <mergeCell ref="M53:N53"/>
    <mergeCell ref="O46:P46"/>
    <mergeCell ref="Q47:Q51"/>
    <mergeCell ref="B52:D52"/>
    <mergeCell ref="E52:F52"/>
    <mergeCell ref="G52:H52"/>
    <mergeCell ref="I52:J52"/>
    <mergeCell ref="K52:L52"/>
    <mergeCell ref="M52:N52"/>
    <mergeCell ref="O52:P52"/>
    <mergeCell ref="Q52:Q53"/>
    <mergeCell ref="B46:D46"/>
    <mergeCell ref="E46:F46"/>
    <mergeCell ref="G46:H46"/>
    <mergeCell ref="I46:J46"/>
    <mergeCell ref="K46:L46"/>
    <mergeCell ref="M46:N46"/>
    <mergeCell ref="O53:P53"/>
    <mergeCell ref="O43:P43"/>
    <mergeCell ref="B44:D45"/>
    <mergeCell ref="E44:F45"/>
    <mergeCell ref="G44:H45"/>
    <mergeCell ref="I44:J45"/>
    <mergeCell ref="K44:L45"/>
    <mergeCell ref="M44:N45"/>
    <mergeCell ref="O44:P45"/>
    <mergeCell ref="B43:D43"/>
    <mergeCell ref="E43:F43"/>
    <mergeCell ref="G43:H43"/>
    <mergeCell ref="I43:J43"/>
    <mergeCell ref="K43:L43"/>
    <mergeCell ref="M43:N43"/>
    <mergeCell ref="E41:F41"/>
    <mergeCell ref="G41:H41"/>
    <mergeCell ref="I41:J41"/>
    <mergeCell ref="K41:L41"/>
    <mergeCell ref="M41:N41"/>
    <mergeCell ref="O41:P41"/>
    <mergeCell ref="Q35:Q39"/>
    <mergeCell ref="B40:D40"/>
    <mergeCell ref="E40:F40"/>
    <mergeCell ref="G40:H40"/>
    <mergeCell ref="I40:J40"/>
    <mergeCell ref="K40:L40"/>
    <mergeCell ref="M40:N40"/>
    <mergeCell ref="O40:P40"/>
    <mergeCell ref="Q40:Q41"/>
    <mergeCell ref="B41:D41"/>
    <mergeCell ref="O32:P33"/>
    <mergeCell ref="B34:D34"/>
    <mergeCell ref="E34:F34"/>
    <mergeCell ref="G34:H34"/>
    <mergeCell ref="I34:J34"/>
    <mergeCell ref="K34:L34"/>
    <mergeCell ref="M34:N34"/>
    <mergeCell ref="O34:P34"/>
    <mergeCell ref="B32:D33"/>
    <mergeCell ref="E32:F33"/>
    <mergeCell ref="G32:H33"/>
    <mergeCell ref="I32:J33"/>
    <mergeCell ref="K32:L33"/>
    <mergeCell ref="M32:N33"/>
    <mergeCell ref="B31:D31"/>
    <mergeCell ref="E31:F31"/>
    <mergeCell ref="G31:H31"/>
    <mergeCell ref="I31:J31"/>
    <mergeCell ref="K31:L31"/>
    <mergeCell ref="M31:N31"/>
    <mergeCell ref="O31:P31"/>
    <mergeCell ref="B30:D30"/>
    <mergeCell ref="E30:F30"/>
    <mergeCell ref="G30:H30"/>
    <mergeCell ref="I30:J30"/>
    <mergeCell ref="K30:L30"/>
    <mergeCell ref="M30:N30"/>
    <mergeCell ref="O23:P23"/>
    <mergeCell ref="Q24:Q28"/>
    <mergeCell ref="B29:D29"/>
    <mergeCell ref="E29:F29"/>
    <mergeCell ref="G29:H29"/>
    <mergeCell ref="I29:J29"/>
    <mergeCell ref="K29:L29"/>
    <mergeCell ref="M29:N29"/>
    <mergeCell ref="O29:P29"/>
    <mergeCell ref="Q29:Q30"/>
    <mergeCell ref="B23:D23"/>
    <mergeCell ref="E23:F23"/>
    <mergeCell ref="G23:H23"/>
    <mergeCell ref="I23:J23"/>
    <mergeCell ref="K23:L23"/>
    <mergeCell ref="M23:N23"/>
    <mergeCell ref="O30:P30"/>
    <mergeCell ref="O20:P20"/>
    <mergeCell ref="B21:D22"/>
    <mergeCell ref="E21:F22"/>
    <mergeCell ref="G21:H22"/>
    <mergeCell ref="I21:J22"/>
    <mergeCell ref="K21:L22"/>
    <mergeCell ref="M21:N22"/>
    <mergeCell ref="O21:P22"/>
    <mergeCell ref="B20:D20"/>
    <mergeCell ref="E20:F20"/>
    <mergeCell ref="G20:H20"/>
    <mergeCell ref="I20:J20"/>
    <mergeCell ref="K20:L20"/>
    <mergeCell ref="M20:N20"/>
    <mergeCell ref="E19:F19"/>
    <mergeCell ref="G19:H19"/>
    <mergeCell ref="I19:J19"/>
    <mergeCell ref="K19:L19"/>
    <mergeCell ref="M19:N19"/>
    <mergeCell ref="O19:P19"/>
    <mergeCell ref="Q13:Q17"/>
    <mergeCell ref="B18:D18"/>
    <mergeCell ref="E18:F18"/>
    <mergeCell ref="G18:H18"/>
    <mergeCell ref="I18:J18"/>
    <mergeCell ref="K18:L18"/>
    <mergeCell ref="M18:N18"/>
    <mergeCell ref="O18:P18"/>
    <mergeCell ref="Q18:Q19"/>
    <mergeCell ref="B19:D19"/>
    <mergeCell ref="O10:P11"/>
    <mergeCell ref="B12:D12"/>
    <mergeCell ref="E12:F12"/>
    <mergeCell ref="G12:H12"/>
    <mergeCell ref="I12:J12"/>
    <mergeCell ref="K12:L12"/>
    <mergeCell ref="M12:N12"/>
    <mergeCell ref="O12:P12"/>
    <mergeCell ref="B10:D11"/>
    <mergeCell ref="E10:F11"/>
    <mergeCell ref="G10:H11"/>
    <mergeCell ref="I10:J11"/>
    <mergeCell ref="K10:L11"/>
    <mergeCell ref="M10:N11"/>
    <mergeCell ref="P7:Q7"/>
    <mergeCell ref="C8:E8"/>
    <mergeCell ref="F8:G8"/>
    <mergeCell ref="H8:I8"/>
    <mergeCell ref="J8:K8"/>
    <mergeCell ref="L8:M8"/>
    <mergeCell ref="N8:O8"/>
    <mergeCell ref="P8:Q8"/>
    <mergeCell ref="C7:E7"/>
    <mergeCell ref="F7:G7"/>
    <mergeCell ref="H7:I7"/>
    <mergeCell ref="J7:K7"/>
    <mergeCell ref="L7:M7"/>
    <mergeCell ref="N7:O7"/>
    <mergeCell ref="P5:Q5"/>
    <mergeCell ref="C6:E6"/>
    <mergeCell ref="F6:G6"/>
    <mergeCell ref="H6:I6"/>
    <mergeCell ref="J6:K6"/>
    <mergeCell ref="L6:M6"/>
    <mergeCell ref="N6:O6"/>
    <mergeCell ref="P6:Q6"/>
    <mergeCell ref="C5:E5"/>
    <mergeCell ref="F5:G5"/>
    <mergeCell ref="H5:I5"/>
    <mergeCell ref="J5:K5"/>
    <mergeCell ref="L5:M5"/>
    <mergeCell ref="N5:O5"/>
    <mergeCell ref="P3:Q3"/>
    <mergeCell ref="C4:E4"/>
    <mergeCell ref="F4:G4"/>
    <mergeCell ref="H4:I4"/>
    <mergeCell ref="J4:K4"/>
    <mergeCell ref="L4:M4"/>
    <mergeCell ref="N4:O4"/>
    <mergeCell ref="P4:Q4"/>
    <mergeCell ref="C3:E3"/>
    <mergeCell ref="F3:G3"/>
    <mergeCell ref="H3:I3"/>
    <mergeCell ref="J3:K3"/>
    <mergeCell ref="L3:M3"/>
    <mergeCell ref="N3:O3"/>
    <mergeCell ref="A1:B1"/>
    <mergeCell ref="C1:E1"/>
    <mergeCell ref="F1:G1"/>
    <mergeCell ref="H1:I1"/>
    <mergeCell ref="J1:K1"/>
    <mergeCell ref="L1:M1"/>
    <mergeCell ref="N1:O1"/>
    <mergeCell ref="P1:Q1"/>
    <mergeCell ref="C2:E2"/>
    <mergeCell ref="F2:G2"/>
    <mergeCell ref="H2:I2"/>
    <mergeCell ref="J2:K2"/>
    <mergeCell ref="L2:M2"/>
    <mergeCell ref="N2:O2"/>
    <mergeCell ref="P2:Q2"/>
  </mergeCells>
  <conditionalFormatting sqref="B19:P19">
    <cfRule type="cellIs" dxfId="96" priority="13" operator="greaterThan">
      <formula>0</formula>
    </cfRule>
    <cfRule type="cellIs" dxfId="95" priority="14" operator="lessThanOrEqual">
      <formula>0</formula>
    </cfRule>
  </conditionalFormatting>
  <conditionalFormatting sqref="B30:P30">
    <cfRule type="cellIs" dxfId="94" priority="11" operator="greaterThan">
      <formula>0</formula>
    </cfRule>
    <cfRule type="cellIs" dxfId="93" priority="12" operator="lessThanOrEqual">
      <formula>0</formula>
    </cfRule>
  </conditionalFormatting>
  <conditionalFormatting sqref="B53:P53">
    <cfRule type="cellIs" dxfId="92" priority="9" operator="greaterThan">
      <formula>0</formula>
    </cfRule>
    <cfRule type="cellIs" dxfId="91" priority="10" operator="lessThanOrEqual">
      <formula>0</formula>
    </cfRule>
  </conditionalFormatting>
  <conditionalFormatting sqref="B64:P64">
    <cfRule type="cellIs" dxfId="90" priority="7" operator="greaterThan">
      <formula>0</formula>
    </cfRule>
    <cfRule type="cellIs" dxfId="89" priority="8" operator="lessThanOrEqual">
      <formula>0</formula>
    </cfRule>
  </conditionalFormatting>
  <conditionalFormatting sqref="B75:P75">
    <cfRule type="cellIs" dxfId="88" priority="5" operator="greaterThan">
      <formula>0</formula>
    </cfRule>
    <cfRule type="cellIs" dxfId="87" priority="6" operator="lessThanOrEqual">
      <formula>0</formula>
    </cfRule>
  </conditionalFormatting>
  <conditionalFormatting sqref="B86:P86">
    <cfRule type="cellIs" dxfId="86" priority="3" operator="greaterThan">
      <formula>0</formula>
    </cfRule>
    <cfRule type="cellIs" dxfId="85" priority="4" operator="lessThanOrEqual">
      <formula>0</formula>
    </cfRule>
  </conditionalFormatting>
  <conditionalFormatting sqref="B41:P41">
    <cfRule type="cellIs" dxfId="84" priority="1" operator="greaterThan">
      <formula>0</formula>
    </cfRule>
    <cfRule type="cellIs" dxfId="83" priority="2" operator="lessThanOrEqual">
      <formula>0</formula>
    </cfRule>
  </conditionalFormatting>
  <printOptions horizontalCentered="1" verticalCentered="1"/>
  <pageMargins left="1.2204724409448819" right="0.23622047244094491" top="0.19685039370078741" bottom="0.19685039370078741" header="0" footer="0"/>
  <pageSetup paperSize="9" scale="77" fitToHeight="0" orientation="landscape" horizontalDpi="0" verticalDpi="0" r:id="rId1"/>
  <rowBreaks count="1" manualBreakCount="1">
    <brk id="42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A29A6-A6DD-4C79-A232-62C176BA1F6A}">
  <sheetPr codeName="Tabelle10">
    <pageSetUpPr fitToPage="1"/>
  </sheetPr>
  <dimension ref="A1:E42"/>
  <sheetViews>
    <sheetView zoomScale="70" zoomScaleNormal="70" workbookViewId="0">
      <selection activeCell="I14" sqref="I14"/>
    </sheetView>
  </sheetViews>
  <sheetFormatPr baseColWidth="10" defaultColWidth="10.7109375" defaultRowHeight="15" x14ac:dyDescent="0.25"/>
  <cols>
    <col min="1" max="1" width="22.28515625" customWidth="1"/>
    <col min="2" max="3" width="18.7109375" customWidth="1"/>
    <col min="4" max="4" width="21.85546875" bestFit="1" customWidth="1"/>
    <col min="5" max="5" width="20.85546875" bestFit="1" customWidth="1"/>
  </cols>
  <sheetData>
    <row r="1" spans="1:5" ht="15.75" thickBot="1" x14ac:dyDescent="0.3"/>
    <row r="2" spans="1:5" ht="29.25" customHeight="1" thickBot="1" x14ac:dyDescent="0.65">
      <c r="A2" s="30" t="s">
        <v>51</v>
      </c>
      <c r="B2" s="94" t="s">
        <v>50</v>
      </c>
      <c r="C2" s="94"/>
      <c r="D2" s="94"/>
      <c r="E2" s="29">
        <v>44195</v>
      </c>
    </row>
    <row r="3" spans="1:5" ht="18.75" thickBot="1" x14ac:dyDescent="0.4">
      <c r="A3" s="5" t="s">
        <v>49</v>
      </c>
      <c r="B3" s="28">
        <v>2</v>
      </c>
      <c r="C3" s="5" t="s">
        <v>238</v>
      </c>
      <c r="D3" s="5"/>
      <c r="E3" s="27" t="s">
        <v>0</v>
      </c>
    </row>
    <row r="4" spans="1:5" ht="25.5" customHeight="1" thickBot="1" x14ac:dyDescent="0.4">
      <c r="A4" s="26" t="s">
        <v>47</v>
      </c>
      <c r="B4" s="25">
        <v>0</v>
      </c>
      <c r="C4" s="5" t="s">
        <v>46</v>
      </c>
      <c r="D4" s="5"/>
      <c r="E4" s="24"/>
    </row>
    <row r="5" spans="1:5" s="21" customFormat="1" ht="39.75" thickBot="1" x14ac:dyDescent="0.3">
      <c r="A5" s="22" t="s">
        <v>45</v>
      </c>
      <c r="B5" s="23" t="s">
        <v>44</v>
      </c>
      <c r="C5" s="23" t="s">
        <v>43</v>
      </c>
      <c r="D5" s="23" t="s">
        <v>42</v>
      </c>
      <c r="E5" s="22" t="s">
        <v>41</v>
      </c>
    </row>
    <row r="6" spans="1:5" ht="24.75" x14ac:dyDescent="0.35">
      <c r="A6" s="16" t="s">
        <v>40</v>
      </c>
      <c r="B6" s="11" t="s">
        <v>13</v>
      </c>
      <c r="C6" s="11" t="s">
        <v>126</v>
      </c>
      <c r="D6" s="11" t="s">
        <v>235</v>
      </c>
      <c r="E6" s="11" t="s">
        <v>228</v>
      </c>
    </row>
    <row r="7" spans="1:5" ht="18" x14ac:dyDescent="0.35">
      <c r="A7" s="10" t="s">
        <v>0</v>
      </c>
      <c r="B7" s="7"/>
      <c r="C7" s="7" t="s">
        <v>125</v>
      </c>
      <c r="D7" s="7" t="s">
        <v>236</v>
      </c>
      <c r="E7" s="7" t="s">
        <v>8</v>
      </c>
    </row>
    <row r="8" spans="1:5" ht="18" x14ac:dyDescent="0.35">
      <c r="A8" s="9">
        <v>44195</v>
      </c>
      <c r="B8" s="7"/>
      <c r="C8" s="7"/>
      <c r="D8" s="7" t="s">
        <v>237</v>
      </c>
      <c r="E8" s="7" t="s">
        <v>270</v>
      </c>
    </row>
    <row r="9" spans="1:5" ht="18" x14ac:dyDescent="0.35">
      <c r="A9" s="20" t="s">
        <v>37</v>
      </c>
      <c r="B9" s="7"/>
      <c r="C9" s="5"/>
      <c r="D9" s="7"/>
      <c r="E9" s="7" t="s">
        <v>271</v>
      </c>
    </row>
    <row r="10" spans="1:5" ht="18.75" thickBot="1" x14ac:dyDescent="0.4">
      <c r="A10" s="19" t="s">
        <v>36</v>
      </c>
      <c r="B10" s="31">
        <v>205</v>
      </c>
      <c r="C10" s="33">
        <v>411</v>
      </c>
      <c r="D10" s="31">
        <v>468</v>
      </c>
      <c r="E10" s="31">
        <f>SUM(B10:D10)</f>
        <v>1084</v>
      </c>
    </row>
    <row r="11" spans="1:5" ht="24.75" x14ac:dyDescent="0.35">
      <c r="A11" s="16" t="s">
        <v>35</v>
      </c>
      <c r="B11" s="11" t="s">
        <v>13</v>
      </c>
      <c r="C11" s="11" t="s">
        <v>239</v>
      </c>
      <c r="D11" s="11" t="s">
        <v>242</v>
      </c>
      <c r="E11" s="11" t="s">
        <v>9</v>
      </c>
    </row>
    <row r="12" spans="1:5" ht="18" x14ac:dyDescent="0.35">
      <c r="A12" s="10" t="s">
        <v>0</v>
      </c>
      <c r="B12" s="7"/>
      <c r="C12" s="7" t="s">
        <v>240</v>
      </c>
      <c r="D12" s="7" t="s">
        <v>26</v>
      </c>
      <c r="E12" s="7" t="s">
        <v>8</v>
      </c>
    </row>
    <row r="13" spans="1:5" ht="18" x14ac:dyDescent="0.35">
      <c r="A13" s="9">
        <f>A8+1</f>
        <v>44196</v>
      </c>
      <c r="B13" s="7"/>
      <c r="C13" s="7" t="s">
        <v>241</v>
      </c>
      <c r="D13" s="7" t="s">
        <v>243</v>
      </c>
      <c r="E13" s="7" t="s">
        <v>272</v>
      </c>
    </row>
    <row r="14" spans="1:5" ht="18" x14ac:dyDescent="0.35">
      <c r="A14" s="15"/>
      <c r="B14" s="7"/>
      <c r="C14" s="7" t="s">
        <v>122</v>
      </c>
      <c r="D14" s="7" t="s">
        <v>244</v>
      </c>
      <c r="E14" s="7"/>
    </row>
    <row r="15" spans="1:5" ht="18.75" thickBot="1" x14ac:dyDescent="0.4">
      <c r="A15" s="14"/>
      <c r="B15" s="33">
        <v>205</v>
      </c>
      <c r="C15" s="33">
        <v>411</v>
      </c>
      <c r="D15" s="33">
        <v>756</v>
      </c>
      <c r="E15" s="31">
        <f>SUM(B15:D15)</f>
        <v>1372</v>
      </c>
    </row>
    <row r="16" spans="1:5" ht="24.75" x14ac:dyDescent="0.35">
      <c r="A16" s="16" t="s">
        <v>28</v>
      </c>
      <c r="B16" s="11" t="s">
        <v>245</v>
      </c>
      <c r="C16" s="11"/>
      <c r="D16" s="11" t="s">
        <v>248</v>
      </c>
      <c r="E16" s="11" t="s">
        <v>9</v>
      </c>
    </row>
    <row r="17" spans="1:5" ht="18" x14ac:dyDescent="0.35">
      <c r="A17" s="10" t="s">
        <v>0</v>
      </c>
      <c r="B17" s="7" t="s">
        <v>246</v>
      </c>
      <c r="C17" s="7"/>
      <c r="D17" s="7" t="s">
        <v>106</v>
      </c>
      <c r="E17" s="7" t="s">
        <v>8</v>
      </c>
    </row>
    <row r="18" spans="1:5" ht="18" x14ac:dyDescent="0.35">
      <c r="A18" s="9">
        <f>A13+1</f>
        <v>44197</v>
      </c>
      <c r="B18" s="7" t="s">
        <v>247</v>
      </c>
      <c r="C18" s="7"/>
      <c r="D18" s="7"/>
      <c r="E18" s="7" t="s">
        <v>273</v>
      </c>
    </row>
    <row r="19" spans="1:5" ht="18" x14ac:dyDescent="0.35">
      <c r="A19" s="15"/>
      <c r="B19" s="7"/>
      <c r="C19" s="7"/>
      <c r="D19" s="7"/>
      <c r="E19" s="7"/>
    </row>
    <row r="20" spans="1:5" ht="18.75" thickBot="1" x14ac:dyDescent="0.4">
      <c r="A20" s="14"/>
      <c r="B20" s="33">
        <v>571</v>
      </c>
      <c r="C20" s="33"/>
      <c r="D20" s="33">
        <v>379</v>
      </c>
      <c r="E20" s="31">
        <f>SUM(B20:D20)</f>
        <v>950</v>
      </c>
    </row>
    <row r="21" spans="1:5" ht="24.75" x14ac:dyDescent="0.35">
      <c r="A21" s="16" t="s">
        <v>27</v>
      </c>
      <c r="B21" s="11" t="s">
        <v>13</v>
      </c>
      <c r="C21" s="11" t="s">
        <v>249</v>
      </c>
      <c r="D21" s="11" t="s">
        <v>178</v>
      </c>
      <c r="E21" s="11" t="s">
        <v>205</v>
      </c>
    </row>
    <row r="22" spans="1:5" ht="18" x14ac:dyDescent="0.35">
      <c r="A22" s="10" t="s">
        <v>0</v>
      </c>
      <c r="B22" s="7"/>
      <c r="C22" s="7" t="s">
        <v>184</v>
      </c>
      <c r="D22" s="7" t="s">
        <v>251</v>
      </c>
      <c r="E22" s="7" t="s">
        <v>8</v>
      </c>
    </row>
    <row r="23" spans="1:5" ht="18" x14ac:dyDescent="0.35">
      <c r="A23" s="9">
        <f>A18+1</f>
        <v>44198</v>
      </c>
      <c r="B23" s="7"/>
      <c r="C23" s="7" t="s">
        <v>185</v>
      </c>
      <c r="D23" s="7" t="s">
        <v>252</v>
      </c>
      <c r="E23" s="7" t="s">
        <v>274</v>
      </c>
    </row>
    <row r="24" spans="1:5" ht="18" x14ac:dyDescent="0.35">
      <c r="A24" s="15"/>
      <c r="B24" s="7"/>
      <c r="C24" s="7" t="s">
        <v>250</v>
      </c>
      <c r="D24" s="7"/>
      <c r="E24" s="7"/>
    </row>
    <row r="25" spans="1:5" ht="18.75" thickBot="1" x14ac:dyDescent="0.4">
      <c r="A25" s="14"/>
      <c r="B25" s="33">
        <v>205</v>
      </c>
      <c r="C25" s="33">
        <v>242</v>
      </c>
      <c r="D25" s="33">
        <v>577</v>
      </c>
      <c r="E25" s="31">
        <f>SUM(B25:D25)</f>
        <v>1024</v>
      </c>
    </row>
    <row r="26" spans="1:5" ht="24.75" x14ac:dyDescent="0.35">
      <c r="A26" s="16" t="s">
        <v>22</v>
      </c>
      <c r="B26" s="11" t="s">
        <v>253</v>
      </c>
      <c r="C26" s="11"/>
      <c r="D26" s="11" t="s">
        <v>257</v>
      </c>
      <c r="E26" s="11" t="s">
        <v>205</v>
      </c>
    </row>
    <row r="27" spans="1:5" ht="18" x14ac:dyDescent="0.35">
      <c r="A27" s="10" t="s">
        <v>0</v>
      </c>
      <c r="B27" s="7" t="s">
        <v>254</v>
      </c>
      <c r="C27" s="7"/>
      <c r="D27" s="7" t="s">
        <v>258</v>
      </c>
      <c r="E27" s="7" t="s">
        <v>8</v>
      </c>
    </row>
    <row r="28" spans="1:5" ht="18" x14ac:dyDescent="0.35">
      <c r="A28" s="9">
        <f>A23+1</f>
        <v>44199</v>
      </c>
      <c r="B28" s="7" t="s">
        <v>255</v>
      </c>
      <c r="C28" s="7"/>
      <c r="D28" s="7" t="s">
        <v>259</v>
      </c>
      <c r="E28" s="7"/>
    </row>
    <row r="29" spans="1:5" ht="18" x14ac:dyDescent="0.35">
      <c r="A29" s="15"/>
      <c r="B29" s="7" t="s">
        <v>256</v>
      </c>
      <c r="C29" s="7"/>
      <c r="D29" s="7"/>
      <c r="E29" s="7"/>
    </row>
    <row r="30" spans="1:5" ht="18.75" thickBot="1" x14ac:dyDescent="0.4">
      <c r="A30" s="14"/>
      <c r="B30" s="33">
        <v>602</v>
      </c>
      <c r="C30" s="33"/>
      <c r="D30" s="33">
        <v>305</v>
      </c>
      <c r="E30" s="31">
        <f>SUM(B30:D30)</f>
        <v>907</v>
      </c>
    </row>
    <row r="31" spans="1:5" ht="24.75" x14ac:dyDescent="0.35">
      <c r="A31" s="12" t="s">
        <v>16</v>
      </c>
      <c r="B31" s="8" t="s">
        <v>10</v>
      </c>
      <c r="C31" s="8" t="s">
        <v>275</v>
      </c>
      <c r="D31" s="8" t="s">
        <v>12</v>
      </c>
      <c r="E31" s="11" t="s">
        <v>205</v>
      </c>
    </row>
    <row r="32" spans="1:5" ht="18" x14ac:dyDescent="0.35">
      <c r="A32" s="10" t="s">
        <v>0</v>
      </c>
      <c r="B32" s="7"/>
      <c r="C32" s="7" t="s">
        <v>276</v>
      </c>
      <c r="D32" s="7" t="s">
        <v>151</v>
      </c>
      <c r="E32" s="7" t="s">
        <v>8</v>
      </c>
    </row>
    <row r="33" spans="1:5" ht="18" x14ac:dyDescent="0.35">
      <c r="A33" s="9">
        <f>A28+1</f>
        <v>44200</v>
      </c>
      <c r="B33" s="7"/>
      <c r="C33" s="7" t="s">
        <v>163</v>
      </c>
      <c r="D33" s="7"/>
      <c r="E33" s="7"/>
    </row>
    <row r="34" spans="1:5" ht="18" x14ac:dyDescent="0.35">
      <c r="A34" s="8"/>
      <c r="B34" s="7"/>
      <c r="C34" s="7"/>
      <c r="D34" s="7"/>
      <c r="E34" s="7"/>
    </row>
    <row r="35" spans="1:5" ht="18.75" thickBot="1" x14ac:dyDescent="0.4">
      <c r="A35" s="13"/>
      <c r="B35" s="32">
        <v>216</v>
      </c>
      <c r="C35" s="32">
        <v>303</v>
      </c>
      <c r="D35" s="32">
        <v>440</v>
      </c>
      <c r="E35" s="31">
        <f>SUM(B35:D35)</f>
        <v>959</v>
      </c>
    </row>
    <row r="36" spans="1:5" ht="24.75" x14ac:dyDescent="0.35">
      <c r="A36" s="12" t="s">
        <v>15</v>
      </c>
      <c r="B36" s="8" t="s">
        <v>10</v>
      </c>
      <c r="C36" s="8" t="s">
        <v>277</v>
      </c>
      <c r="D36" s="8" t="s">
        <v>135</v>
      </c>
      <c r="E36" s="11" t="s">
        <v>205</v>
      </c>
    </row>
    <row r="37" spans="1:5" ht="18" x14ac:dyDescent="0.35">
      <c r="A37" s="10" t="s">
        <v>0</v>
      </c>
      <c r="B37" s="7"/>
      <c r="C37" s="7" t="s">
        <v>249</v>
      </c>
      <c r="D37" s="7" t="s">
        <v>12</v>
      </c>
      <c r="E37" s="7" t="s">
        <v>8</v>
      </c>
    </row>
    <row r="38" spans="1:5" ht="18" x14ac:dyDescent="0.35">
      <c r="A38" s="9">
        <f>A33+1</f>
        <v>44201</v>
      </c>
      <c r="B38" s="7"/>
      <c r="C38" s="7" t="s">
        <v>278</v>
      </c>
      <c r="D38" s="7"/>
      <c r="E38" s="7"/>
    </row>
    <row r="39" spans="1:5" ht="18" x14ac:dyDescent="0.35">
      <c r="A39" s="8"/>
      <c r="B39" s="7"/>
      <c r="C39" s="7" t="s">
        <v>279</v>
      </c>
      <c r="D39" s="7"/>
      <c r="E39" s="7"/>
    </row>
    <row r="40" spans="1:5" ht="18.75" thickBot="1" x14ac:dyDescent="0.4">
      <c r="A40" s="6"/>
      <c r="B40" s="31">
        <v>216</v>
      </c>
      <c r="C40" s="31">
        <v>456</v>
      </c>
      <c r="D40" s="31">
        <v>385</v>
      </c>
      <c r="E40" s="31">
        <f>SUM(B40:D40)</f>
        <v>1057</v>
      </c>
    </row>
    <row r="41" spans="1:5" ht="18" x14ac:dyDescent="0.35">
      <c r="A41" s="5"/>
      <c r="B41" s="5"/>
      <c r="C41" s="5"/>
      <c r="D41" s="5"/>
      <c r="E41" s="5"/>
    </row>
    <row r="42" spans="1:5" ht="15" customHeight="1" x14ac:dyDescent="0.25"/>
  </sheetData>
  <mergeCells count="1">
    <mergeCell ref="B2:D2"/>
  </mergeCells>
  <conditionalFormatting sqref="E10">
    <cfRule type="cellIs" dxfId="82" priority="3" operator="greaterThan">
      <formula>"1000 kcal"</formula>
    </cfRule>
  </conditionalFormatting>
  <conditionalFormatting sqref="E15 E25 E20 E30 E35 E40">
    <cfRule type="cellIs" dxfId="81" priority="2" operator="greaterThan">
      <formula>"1000 kcal"</formula>
    </cfRule>
  </conditionalFormatting>
  <conditionalFormatting sqref="E15 E10 E20 E25 E30 E35 E4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19685039370078741" right="0.19685039370078741" top="0.19685039370078741" bottom="0.19685039370078741" header="0.19685039370078741" footer="0.19685039370078741"/>
  <pageSetup paperSize="9" scale="97" fitToHeight="0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C9C0B-627A-4746-B6E6-64434D72DC3A}">
  <sheetPr>
    <pageSetUpPr fitToPage="1"/>
  </sheetPr>
  <dimension ref="A1:U86"/>
  <sheetViews>
    <sheetView zoomScaleNormal="100" workbookViewId="0">
      <selection activeCell="J82" sqref="J82"/>
    </sheetView>
  </sheetViews>
  <sheetFormatPr baseColWidth="10" defaultColWidth="10.7109375" defaultRowHeight="15" x14ac:dyDescent="0.25"/>
  <cols>
    <col min="1" max="1" width="19.5703125" bestFit="1" customWidth="1"/>
    <col min="2" max="16" width="7.7109375" customWidth="1"/>
    <col min="17" max="17" width="11.140625" customWidth="1"/>
    <col min="18" max="19" width="11.140625" style="35" bestFit="1" customWidth="1"/>
  </cols>
  <sheetData>
    <row r="1" spans="1:21" ht="32.25" customHeight="1" thickTop="1" thickBot="1" x14ac:dyDescent="0.3">
      <c r="A1" s="95" t="s">
        <v>288</v>
      </c>
      <c r="B1" s="96"/>
      <c r="C1" s="97" t="s">
        <v>170</v>
      </c>
      <c r="D1" s="98"/>
      <c r="E1" s="99"/>
      <c r="F1" s="100" t="s">
        <v>169</v>
      </c>
      <c r="G1" s="101"/>
      <c r="H1" s="100" t="s">
        <v>168</v>
      </c>
      <c r="I1" s="101"/>
      <c r="J1" s="97" t="s">
        <v>289</v>
      </c>
      <c r="K1" s="99"/>
      <c r="L1" s="97" t="s">
        <v>290</v>
      </c>
      <c r="M1" s="99"/>
      <c r="N1" s="97" t="s">
        <v>291</v>
      </c>
      <c r="O1" s="99"/>
      <c r="P1" s="100" t="s">
        <v>167</v>
      </c>
      <c r="Q1" s="101"/>
    </row>
    <row r="2" spans="1:21" ht="15.75" customHeight="1" thickTop="1" thickBot="1" x14ac:dyDescent="0.3">
      <c r="A2" s="36" t="s">
        <v>219</v>
      </c>
      <c r="B2" s="37">
        <f>IF(SUM(C2:Q2)&lt;&gt;1250,"Fehler",SUM(C2:Q2))</f>
        <v>1250</v>
      </c>
      <c r="C2" s="102">
        <v>440</v>
      </c>
      <c r="D2" s="103"/>
      <c r="E2" s="104"/>
      <c r="F2" s="102">
        <v>140</v>
      </c>
      <c r="G2" s="104"/>
      <c r="H2" s="105">
        <v>150</v>
      </c>
      <c r="I2" s="105"/>
      <c r="J2" s="105">
        <v>160</v>
      </c>
      <c r="K2" s="105"/>
      <c r="L2" s="105">
        <v>140</v>
      </c>
      <c r="M2" s="105"/>
      <c r="N2" s="105">
        <v>160</v>
      </c>
      <c r="O2" s="105"/>
      <c r="P2" s="105">
        <v>60</v>
      </c>
      <c r="Q2" s="105"/>
    </row>
    <row r="3" spans="1:21" ht="18" thickTop="1" thickBot="1" x14ac:dyDescent="0.3">
      <c r="A3" s="36"/>
      <c r="B3" s="37">
        <f>IF(SUM(C3:Q3)&lt;&gt;1500,"Fehler",SUM(C3:Q3))</f>
        <v>1500</v>
      </c>
      <c r="C3" s="102">
        <v>530</v>
      </c>
      <c r="D3" s="103"/>
      <c r="E3" s="104"/>
      <c r="F3" s="105">
        <v>180</v>
      </c>
      <c r="G3" s="105"/>
      <c r="H3" s="105">
        <v>170</v>
      </c>
      <c r="I3" s="105"/>
      <c r="J3" s="105">
        <v>190</v>
      </c>
      <c r="K3" s="105"/>
      <c r="L3" s="105">
        <v>160</v>
      </c>
      <c r="M3" s="105"/>
      <c r="N3" s="105">
        <v>200</v>
      </c>
      <c r="O3" s="105"/>
      <c r="P3" s="105">
        <v>70</v>
      </c>
      <c r="Q3" s="105"/>
    </row>
    <row r="4" spans="1:21" ht="18" thickTop="1" thickBot="1" x14ac:dyDescent="0.3">
      <c r="A4" s="36"/>
      <c r="B4" s="37">
        <f>IF(SUM(C4:Q4)&lt;&gt;1750,"Fehler",SUM(C4:Q4))</f>
        <v>1750</v>
      </c>
      <c r="C4" s="102">
        <v>600</v>
      </c>
      <c r="D4" s="103"/>
      <c r="E4" s="104"/>
      <c r="F4" s="105">
        <v>190</v>
      </c>
      <c r="G4" s="105"/>
      <c r="H4" s="105">
        <v>180</v>
      </c>
      <c r="I4" s="105"/>
      <c r="J4" s="105">
        <v>210</v>
      </c>
      <c r="K4" s="105"/>
      <c r="L4" s="105">
        <v>170</v>
      </c>
      <c r="M4" s="105"/>
      <c r="N4" s="105">
        <v>240</v>
      </c>
      <c r="O4" s="105"/>
      <c r="P4" s="105">
        <v>160</v>
      </c>
      <c r="Q4" s="105"/>
    </row>
    <row r="5" spans="1:21" ht="18" thickTop="1" thickBot="1" x14ac:dyDescent="0.3">
      <c r="A5" s="36"/>
      <c r="B5" s="37">
        <f>IF(SUM(C5:Q5)&lt;&gt;2000,"Fehler",SUM(C5:Q5))</f>
        <v>2000</v>
      </c>
      <c r="C5" s="102">
        <v>680</v>
      </c>
      <c r="D5" s="103"/>
      <c r="E5" s="104"/>
      <c r="F5" s="105">
        <v>200</v>
      </c>
      <c r="G5" s="105"/>
      <c r="H5" s="105">
        <v>200</v>
      </c>
      <c r="I5" s="105"/>
      <c r="J5" s="105">
        <v>240</v>
      </c>
      <c r="K5" s="105"/>
      <c r="L5" s="105">
        <v>200</v>
      </c>
      <c r="M5" s="105"/>
      <c r="N5" s="105">
        <v>280</v>
      </c>
      <c r="O5" s="105"/>
      <c r="P5" s="105">
        <v>200</v>
      </c>
      <c r="Q5" s="105"/>
    </row>
    <row r="6" spans="1:21" ht="18" thickTop="1" thickBot="1" x14ac:dyDescent="0.3">
      <c r="A6" s="36"/>
      <c r="B6" s="37">
        <f>IF(SUM(C6:Q6)&lt;&gt;2250,"Fehler",SUM(C6:Q6))</f>
        <v>2250</v>
      </c>
      <c r="C6" s="102">
        <v>770</v>
      </c>
      <c r="D6" s="103"/>
      <c r="E6" s="104"/>
      <c r="F6" s="105">
        <v>230</v>
      </c>
      <c r="G6" s="105"/>
      <c r="H6" s="105">
        <v>230</v>
      </c>
      <c r="I6" s="105"/>
      <c r="J6" s="105">
        <v>270</v>
      </c>
      <c r="K6" s="105"/>
      <c r="L6" s="105">
        <v>220</v>
      </c>
      <c r="M6" s="105"/>
      <c r="N6" s="105">
        <v>310</v>
      </c>
      <c r="O6" s="105"/>
      <c r="P6" s="105">
        <v>220</v>
      </c>
      <c r="Q6" s="105"/>
    </row>
    <row r="7" spans="1:21" ht="18" thickTop="1" thickBot="1" x14ac:dyDescent="0.3">
      <c r="A7" s="36"/>
      <c r="B7" s="37">
        <f>IF(SUM(C7:Q7)&lt;&gt;2500,"Fehler",SUM(C7:Q7))</f>
        <v>2500</v>
      </c>
      <c r="C7" s="102">
        <v>850</v>
      </c>
      <c r="D7" s="103"/>
      <c r="E7" s="104"/>
      <c r="F7" s="105">
        <v>250</v>
      </c>
      <c r="G7" s="105"/>
      <c r="H7" s="105">
        <v>250</v>
      </c>
      <c r="I7" s="105"/>
      <c r="J7" s="105">
        <v>300</v>
      </c>
      <c r="K7" s="105"/>
      <c r="L7" s="102">
        <v>250</v>
      </c>
      <c r="M7" s="104"/>
      <c r="N7" s="105">
        <v>350</v>
      </c>
      <c r="O7" s="105"/>
      <c r="P7" s="105">
        <v>250</v>
      </c>
      <c r="Q7" s="105"/>
    </row>
    <row r="8" spans="1:21" ht="9.75" customHeight="1" thickTop="1" thickBot="1" x14ac:dyDescent="0.3">
      <c r="A8" s="38"/>
      <c r="B8" s="37"/>
      <c r="C8" s="106"/>
      <c r="D8" s="107"/>
      <c r="E8" s="108"/>
      <c r="F8" s="109"/>
      <c r="G8" s="109"/>
      <c r="H8" s="109"/>
      <c r="I8" s="109"/>
      <c r="J8" s="109"/>
      <c r="K8" s="109"/>
      <c r="L8" s="106"/>
      <c r="M8" s="108"/>
      <c r="N8" s="109"/>
      <c r="O8" s="109"/>
      <c r="P8" s="109"/>
      <c r="Q8" s="109"/>
    </row>
    <row r="9" spans="1:21" ht="9.9499999999999993" customHeight="1" thickTop="1" thickBot="1" x14ac:dyDescent="0.3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21" ht="16.5" customHeight="1" thickTop="1" x14ac:dyDescent="0.3">
      <c r="A10" s="40" t="str">
        <f>IF(Q11=1,"Sonntag",IF(Q11=2,"Montag",IF(Q11=3,"Dienstag",IF(Q11=4,"Mittwoch",IF(#REF!=5,"Donnerstag",IF(Q11=6,"Freitag","Samstag"))))))</f>
        <v>Mittwoch</v>
      </c>
      <c r="B10" s="116" t="s">
        <v>170</v>
      </c>
      <c r="C10" s="116"/>
      <c r="D10" s="116"/>
      <c r="E10" s="110" t="s">
        <v>169</v>
      </c>
      <c r="F10" s="110"/>
      <c r="G10" s="110" t="s">
        <v>168</v>
      </c>
      <c r="H10" s="110"/>
      <c r="I10" s="116" t="s">
        <v>289</v>
      </c>
      <c r="J10" s="116"/>
      <c r="K10" s="116" t="s">
        <v>290</v>
      </c>
      <c r="L10" s="116"/>
      <c r="M10" s="116" t="s">
        <v>291</v>
      </c>
      <c r="N10" s="116"/>
      <c r="O10" s="110" t="s">
        <v>167</v>
      </c>
      <c r="P10" s="111"/>
      <c r="Q10" s="41">
        <f>A11</f>
        <v>44195</v>
      </c>
    </row>
    <row r="11" spans="1:21" ht="17.25" thickBot="1" x14ac:dyDescent="0.3">
      <c r="A11" s="65">
        <v>44195</v>
      </c>
      <c r="B11" s="117"/>
      <c r="C11" s="117"/>
      <c r="D11" s="117"/>
      <c r="E11" s="112"/>
      <c r="F11" s="112"/>
      <c r="G11" s="112"/>
      <c r="H11" s="112"/>
      <c r="I11" s="117"/>
      <c r="J11" s="117"/>
      <c r="K11" s="117"/>
      <c r="L11" s="117"/>
      <c r="M11" s="117"/>
      <c r="N11" s="117"/>
      <c r="O11" s="112"/>
      <c r="P11" s="113"/>
      <c r="Q11" s="43">
        <f>WEEKDAY(Q10)</f>
        <v>4</v>
      </c>
      <c r="T11" s="44"/>
      <c r="U11" s="44"/>
    </row>
    <row r="12" spans="1:21" ht="18" thickTop="1" thickBot="1" x14ac:dyDescent="0.35">
      <c r="A12" s="45">
        <f>VLOOKUP("x",$A$2:$B$7,2)</f>
        <v>1250</v>
      </c>
      <c r="B12" s="114">
        <f>VLOOKUP("x",$A$2:$P$7,3)</f>
        <v>440</v>
      </c>
      <c r="C12" s="114"/>
      <c r="D12" s="114"/>
      <c r="E12" s="114">
        <f>VLOOKUP("x",$A$2:$P$7,6)</f>
        <v>140</v>
      </c>
      <c r="F12" s="114"/>
      <c r="G12" s="114">
        <f>VLOOKUP("x",$A$2:$P$7,8)</f>
        <v>150</v>
      </c>
      <c r="H12" s="114"/>
      <c r="I12" s="114">
        <f>VLOOKUP("x",$A$2:$P$7,10)</f>
        <v>160</v>
      </c>
      <c r="J12" s="114"/>
      <c r="K12" s="114">
        <f>VLOOKUP("x",$A$2:$P$7,12)</f>
        <v>140</v>
      </c>
      <c r="L12" s="114"/>
      <c r="M12" s="114">
        <f>VLOOKUP("x",$A$2:$P$7,14)</f>
        <v>160</v>
      </c>
      <c r="N12" s="114"/>
      <c r="O12" s="114">
        <f>VLOOKUP("x",$A$2:$P$7,16)</f>
        <v>60</v>
      </c>
      <c r="P12" s="115"/>
      <c r="Q12" s="46"/>
      <c r="S12" s="44"/>
      <c r="T12" s="44"/>
      <c r="U12" s="44"/>
    </row>
    <row r="13" spans="1:21" ht="18" thickTop="1" thickBot="1" x14ac:dyDescent="0.35">
      <c r="A13" s="47" t="s">
        <v>292</v>
      </c>
      <c r="B13" s="48">
        <v>205</v>
      </c>
      <c r="C13" s="49"/>
      <c r="D13" s="50"/>
      <c r="E13" s="48"/>
      <c r="F13" s="50"/>
      <c r="G13" s="48"/>
      <c r="H13" s="50"/>
      <c r="I13" s="48"/>
      <c r="J13" s="50"/>
      <c r="K13" s="48"/>
      <c r="L13" s="50"/>
      <c r="M13" s="48"/>
      <c r="N13" s="50"/>
      <c r="O13" s="48"/>
      <c r="P13" s="50"/>
      <c r="Q13" s="120" t="str">
        <f>"GESAMT: "
&amp;
SUM(B18:P18)</f>
        <v>GESAMT: 1084</v>
      </c>
      <c r="R13" s="44"/>
      <c r="S13" s="44"/>
      <c r="T13" s="44"/>
      <c r="U13" s="44"/>
    </row>
    <row r="14" spans="1:21" ht="17.25" thickBot="1" x14ac:dyDescent="0.35">
      <c r="A14" s="47" t="s">
        <v>293</v>
      </c>
      <c r="B14" s="51">
        <v>177</v>
      </c>
      <c r="C14" s="52"/>
      <c r="D14" s="53"/>
      <c r="E14" s="51">
        <v>30</v>
      </c>
      <c r="F14" s="53"/>
      <c r="G14" s="51"/>
      <c r="H14" s="53"/>
      <c r="I14" s="51">
        <v>114</v>
      </c>
      <c r="J14" s="53"/>
      <c r="K14" s="51">
        <v>33</v>
      </c>
      <c r="L14" s="53"/>
      <c r="M14" s="51">
        <v>56</v>
      </c>
      <c r="N14" s="53"/>
      <c r="O14" s="51"/>
      <c r="P14" s="53"/>
      <c r="Q14" s="121"/>
      <c r="R14" s="44"/>
      <c r="S14" s="44"/>
      <c r="T14" s="44"/>
      <c r="U14" s="44"/>
    </row>
    <row r="15" spans="1:21" ht="17.25" thickBot="1" x14ac:dyDescent="0.35">
      <c r="A15" s="47" t="s">
        <v>294</v>
      </c>
      <c r="B15" s="51"/>
      <c r="C15" s="52"/>
      <c r="D15" s="53"/>
      <c r="E15" s="51"/>
      <c r="F15" s="53"/>
      <c r="G15" s="51"/>
      <c r="H15" s="53"/>
      <c r="I15" s="51"/>
      <c r="J15" s="53"/>
      <c r="K15" s="51"/>
      <c r="L15" s="53"/>
      <c r="M15" s="51"/>
      <c r="N15" s="53"/>
      <c r="O15" s="51"/>
      <c r="P15" s="53"/>
      <c r="Q15" s="121"/>
      <c r="R15" s="44"/>
      <c r="S15" s="44"/>
      <c r="T15" s="44"/>
      <c r="U15" s="44"/>
    </row>
    <row r="16" spans="1:21" ht="17.25" thickBot="1" x14ac:dyDescent="0.35">
      <c r="A16" s="47" t="s">
        <v>295</v>
      </c>
      <c r="B16" s="51">
        <v>163</v>
      </c>
      <c r="C16" s="52"/>
      <c r="D16" s="53"/>
      <c r="E16" s="51"/>
      <c r="F16" s="53"/>
      <c r="G16" s="51"/>
      <c r="H16" s="53"/>
      <c r="I16" s="51">
        <v>116</v>
      </c>
      <c r="J16" s="53"/>
      <c r="K16" s="51">
        <v>42</v>
      </c>
      <c r="L16" s="53"/>
      <c r="M16" s="51">
        <v>148</v>
      </c>
      <c r="N16" s="53"/>
      <c r="O16" s="51"/>
      <c r="P16" s="53"/>
      <c r="Q16" s="121"/>
      <c r="R16" s="44"/>
      <c r="S16" s="44"/>
      <c r="T16" s="44"/>
      <c r="U16" s="44"/>
    </row>
    <row r="17" spans="1:21" ht="17.25" thickBot="1" x14ac:dyDescent="0.35">
      <c r="A17" s="47" t="s">
        <v>296</v>
      </c>
      <c r="B17" s="54"/>
      <c r="C17" s="55"/>
      <c r="D17" s="56"/>
      <c r="E17" s="54"/>
      <c r="F17" s="56"/>
      <c r="G17" s="54"/>
      <c r="H17" s="56"/>
      <c r="I17" s="54"/>
      <c r="J17" s="56"/>
      <c r="K17" s="54"/>
      <c r="L17" s="56"/>
      <c r="M17" s="54"/>
      <c r="N17" s="56"/>
      <c r="O17" s="54"/>
      <c r="P17" s="56"/>
      <c r="Q17" s="122"/>
      <c r="R17" s="44"/>
      <c r="S17" s="44"/>
      <c r="T17" s="44"/>
      <c r="U17" s="44"/>
    </row>
    <row r="18" spans="1:21" ht="17.25" thickBot="1" x14ac:dyDescent="0.35">
      <c r="A18" s="47" t="s">
        <v>297</v>
      </c>
      <c r="B18" s="123">
        <f>SUM(B13:D17)</f>
        <v>545</v>
      </c>
      <c r="C18" s="123"/>
      <c r="D18" s="123"/>
      <c r="E18" s="124">
        <f>SUM(E13:F17)</f>
        <v>30</v>
      </c>
      <c r="F18" s="125"/>
      <c r="G18" s="124">
        <f t="shared" ref="G18" si="0">SUM(G13:H17)</f>
        <v>0</v>
      </c>
      <c r="H18" s="125"/>
      <c r="I18" s="124">
        <f t="shared" ref="I18" si="1">SUM(I13:J17)</f>
        <v>230</v>
      </c>
      <c r="J18" s="125"/>
      <c r="K18" s="124">
        <f t="shared" ref="K18" si="2">SUM(K13:L17)</f>
        <v>75</v>
      </c>
      <c r="L18" s="125"/>
      <c r="M18" s="124">
        <f t="shared" ref="M18" si="3">SUM(M13:N17)</f>
        <v>204</v>
      </c>
      <c r="N18" s="125"/>
      <c r="O18" s="124">
        <f t="shared" ref="O18" si="4">SUM(O13:P17)</f>
        <v>0</v>
      </c>
      <c r="P18" s="125"/>
      <c r="Q18" s="126"/>
      <c r="R18" s="44"/>
      <c r="S18" s="44"/>
      <c r="T18" s="44"/>
      <c r="U18" s="44"/>
    </row>
    <row r="19" spans="1:21" ht="17.25" thickBot="1" x14ac:dyDescent="0.35">
      <c r="A19" s="57" t="str">
        <f xml:space="preserve"> "Zuwenig / Zuviel bei " &amp; $A12 &amp; " kcal"</f>
        <v>Zuwenig / Zuviel bei 1250 kcal</v>
      </c>
      <c r="B19" s="128">
        <f>B18-B12</f>
        <v>105</v>
      </c>
      <c r="C19" s="128"/>
      <c r="D19" s="128"/>
      <c r="E19" s="118">
        <f>E18-E12</f>
        <v>-110</v>
      </c>
      <c r="F19" s="119"/>
      <c r="G19" s="118">
        <f>G18-G12</f>
        <v>-150</v>
      </c>
      <c r="H19" s="119"/>
      <c r="I19" s="118">
        <f>I18-I12</f>
        <v>70</v>
      </c>
      <c r="J19" s="119"/>
      <c r="K19" s="118">
        <f>K18-K12</f>
        <v>-65</v>
      </c>
      <c r="L19" s="119"/>
      <c r="M19" s="118">
        <f>M18-M12</f>
        <v>44</v>
      </c>
      <c r="N19" s="119"/>
      <c r="O19" s="118">
        <f>O18-O12</f>
        <v>-60</v>
      </c>
      <c r="P19" s="119"/>
      <c r="Q19" s="127"/>
      <c r="R19"/>
      <c r="S19"/>
    </row>
    <row r="20" spans="1:21" ht="9.9499999999999993" customHeight="1" thickTop="1" thickBot="1" x14ac:dyDescent="0.35">
      <c r="A20" s="58"/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59"/>
      <c r="R20"/>
      <c r="S20"/>
    </row>
    <row r="21" spans="1:21" ht="17.25" thickTop="1" x14ac:dyDescent="0.3">
      <c r="A21" s="60" t="str">
        <f>IF(Q22=1,"Sonntag",IF(Q22=2,"Montag",IF(Q22=3,"Dienstag",IF(Q22=4,"Mittwoch",IF(Q22=5,"Donnerstag",IF(Q22=6,"Freitag","Samstag"))))))</f>
        <v>Donnerstag</v>
      </c>
      <c r="B21" s="130" t="s">
        <v>170</v>
      </c>
      <c r="C21" s="130"/>
      <c r="D21" s="130"/>
      <c r="E21" s="131" t="s">
        <v>169</v>
      </c>
      <c r="F21" s="131"/>
      <c r="G21" s="131" t="s">
        <v>168</v>
      </c>
      <c r="H21" s="131"/>
      <c r="I21" s="130" t="s">
        <v>289</v>
      </c>
      <c r="J21" s="130"/>
      <c r="K21" s="130" t="s">
        <v>290</v>
      </c>
      <c r="L21" s="130"/>
      <c r="M21" s="130" t="s">
        <v>291</v>
      </c>
      <c r="N21" s="130"/>
      <c r="O21" s="131" t="s">
        <v>167</v>
      </c>
      <c r="P21" s="132"/>
      <c r="Q21" s="61">
        <f>A22</f>
        <v>44196</v>
      </c>
    </row>
    <row r="22" spans="1:21" ht="17.25" thickBot="1" x14ac:dyDescent="0.3">
      <c r="A22" s="42">
        <f>A11+1</f>
        <v>44196</v>
      </c>
      <c r="B22" s="117"/>
      <c r="C22" s="117"/>
      <c r="D22" s="117"/>
      <c r="E22" s="112"/>
      <c r="F22" s="112"/>
      <c r="G22" s="112"/>
      <c r="H22" s="112"/>
      <c r="I22" s="117"/>
      <c r="J22" s="117"/>
      <c r="K22" s="117"/>
      <c r="L22" s="117"/>
      <c r="M22" s="117"/>
      <c r="N22" s="117"/>
      <c r="O22" s="112"/>
      <c r="P22" s="113"/>
      <c r="Q22" s="43">
        <f>WEEKDAY(Q21)</f>
        <v>5</v>
      </c>
    </row>
    <row r="23" spans="1:21" ht="18" thickTop="1" thickBot="1" x14ac:dyDescent="0.35">
      <c r="A23" s="45">
        <f>VLOOKUP("x",$A$2:$B$7,2)</f>
        <v>1250</v>
      </c>
      <c r="B23" s="114">
        <f>VLOOKUP("x",$A$2:$P$7,3)</f>
        <v>440</v>
      </c>
      <c r="C23" s="114"/>
      <c r="D23" s="114"/>
      <c r="E23" s="114">
        <f>VLOOKUP("x",$A$2:$P$7,6)</f>
        <v>140</v>
      </c>
      <c r="F23" s="114"/>
      <c r="G23" s="114">
        <f>VLOOKUP("x",$A$2:$P$7,8)</f>
        <v>150</v>
      </c>
      <c r="H23" s="114"/>
      <c r="I23" s="114">
        <f>VLOOKUP("x",$A$2:$P$7,10)</f>
        <v>160</v>
      </c>
      <c r="J23" s="114"/>
      <c r="K23" s="114">
        <f>VLOOKUP("x",$A$2:$P$7,12)</f>
        <v>140</v>
      </c>
      <c r="L23" s="114"/>
      <c r="M23" s="114">
        <f>VLOOKUP("x",$A$2:$P$7,14)</f>
        <v>160</v>
      </c>
      <c r="N23" s="114"/>
      <c r="O23" s="114">
        <f>VLOOKUP("x",$A$2:$P$7,16)</f>
        <v>60</v>
      </c>
      <c r="P23" s="115"/>
      <c r="Q23" s="46"/>
    </row>
    <row r="24" spans="1:21" ht="18" thickTop="1" thickBot="1" x14ac:dyDescent="0.35">
      <c r="A24" s="47" t="s">
        <v>292</v>
      </c>
      <c r="B24" s="48">
        <v>205</v>
      </c>
      <c r="C24" s="49"/>
      <c r="D24" s="50"/>
      <c r="E24" s="48"/>
      <c r="F24" s="50"/>
      <c r="G24" s="48"/>
      <c r="H24" s="50"/>
      <c r="I24" s="48"/>
      <c r="J24" s="50"/>
      <c r="K24" s="48"/>
      <c r="L24" s="50"/>
      <c r="M24" s="48"/>
      <c r="N24" s="50"/>
      <c r="O24" s="48"/>
      <c r="P24" s="50"/>
      <c r="Q24" s="120" t="str">
        <f>"GESAMT: "
&amp;
SUM(B29:P29)</f>
        <v>GESAMT: 1373</v>
      </c>
    </row>
    <row r="25" spans="1:21" ht="17.25" thickBot="1" x14ac:dyDescent="0.35">
      <c r="A25" s="47" t="s">
        <v>293</v>
      </c>
      <c r="B25" s="51">
        <v>65</v>
      </c>
      <c r="C25" s="52"/>
      <c r="D25" s="53"/>
      <c r="E25" s="51">
        <v>11</v>
      </c>
      <c r="F25" s="53"/>
      <c r="G25" s="51">
        <v>16</v>
      </c>
      <c r="H25" s="53"/>
      <c r="I25" s="51">
        <v>279</v>
      </c>
      <c r="J25" s="53"/>
      <c r="K25" s="51">
        <v>41</v>
      </c>
      <c r="L25" s="53"/>
      <c r="M25" s="51"/>
      <c r="N25" s="53"/>
      <c r="O25" s="51"/>
      <c r="P25" s="53"/>
      <c r="Q25" s="121"/>
    </row>
    <row r="26" spans="1:21" ht="17.25" thickBot="1" x14ac:dyDescent="0.35">
      <c r="A26" s="47" t="s">
        <v>294</v>
      </c>
      <c r="B26" s="51"/>
      <c r="C26" s="52"/>
      <c r="D26" s="53"/>
      <c r="E26" s="51"/>
      <c r="F26" s="53"/>
      <c r="G26" s="51"/>
      <c r="H26" s="53"/>
      <c r="I26" s="51"/>
      <c r="J26" s="53"/>
      <c r="K26" s="51"/>
      <c r="L26" s="53"/>
      <c r="M26" s="51"/>
      <c r="N26" s="53"/>
      <c r="O26" s="51"/>
      <c r="P26" s="53"/>
      <c r="Q26" s="121"/>
    </row>
    <row r="27" spans="1:21" ht="17.25" thickBot="1" x14ac:dyDescent="0.35">
      <c r="A27" s="47" t="s">
        <v>295</v>
      </c>
      <c r="B27" s="51">
        <v>88</v>
      </c>
      <c r="C27" s="52"/>
      <c r="D27" s="53"/>
      <c r="E27" s="51">
        <v>30</v>
      </c>
      <c r="F27" s="53"/>
      <c r="G27" s="51"/>
      <c r="H27" s="53"/>
      <c r="I27" s="51"/>
      <c r="J27" s="53"/>
      <c r="K27" s="51">
        <v>210</v>
      </c>
      <c r="L27" s="53"/>
      <c r="M27" s="51"/>
      <c r="N27" s="53"/>
      <c r="O27" s="51">
        <v>428</v>
      </c>
      <c r="P27" s="53"/>
      <c r="Q27" s="121"/>
    </row>
    <row r="28" spans="1:21" ht="17.25" thickBot="1" x14ac:dyDescent="0.35">
      <c r="A28" s="47" t="s">
        <v>296</v>
      </c>
      <c r="B28" s="54"/>
      <c r="C28" s="55"/>
      <c r="D28" s="56"/>
      <c r="E28" s="54"/>
      <c r="F28" s="56"/>
      <c r="G28" s="54"/>
      <c r="H28" s="56"/>
      <c r="I28" s="54"/>
      <c r="J28" s="56"/>
      <c r="K28" s="54"/>
      <c r="L28" s="56"/>
      <c r="M28" s="54"/>
      <c r="N28" s="56"/>
      <c r="O28" s="54"/>
      <c r="P28" s="56"/>
      <c r="Q28" s="122"/>
    </row>
    <row r="29" spans="1:21" ht="17.25" thickBot="1" x14ac:dyDescent="0.35">
      <c r="A29" s="47" t="s">
        <v>297</v>
      </c>
      <c r="B29" s="123">
        <f>SUM(B24:D28)</f>
        <v>358</v>
      </c>
      <c r="C29" s="123"/>
      <c r="D29" s="123"/>
      <c r="E29" s="124">
        <f>SUM(E24:F28)</f>
        <v>41</v>
      </c>
      <c r="F29" s="125"/>
      <c r="G29" s="124">
        <f t="shared" ref="G29" si="5">SUM(G24:H28)</f>
        <v>16</v>
      </c>
      <c r="H29" s="125"/>
      <c r="I29" s="124">
        <f t="shared" ref="I29" si="6">SUM(I24:J28)</f>
        <v>279</v>
      </c>
      <c r="J29" s="125"/>
      <c r="K29" s="124">
        <f t="shared" ref="K29" si="7">SUM(K24:L28)</f>
        <v>251</v>
      </c>
      <c r="L29" s="125"/>
      <c r="M29" s="124">
        <f t="shared" ref="M29" si="8">SUM(M24:N28)</f>
        <v>0</v>
      </c>
      <c r="N29" s="125"/>
      <c r="O29" s="124">
        <f t="shared" ref="O29" si="9">SUM(O24:P28)</f>
        <v>428</v>
      </c>
      <c r="P29" s="125"/>
      <c r="Q29" s="126"/>
    </row>
    <row r="30" spans="1:21" ht="17.25" thickBot="1" x14ac:dyDescent="0.35">
      <c r="A30" s="57" t="str">
        <f xml:space="preserve"> "Zuwenig / Zuviel bei " &amp; $A23 &amp; " kcal"</f>
        <v>Zuwenig / Zuviel bei 1250 kcal</v>
      </c>
      <c r="B30" s="128">
        <f>B29-B23</f>
        <v>-82</v>
      </c>
      <c r="C30" s="128"/>
      <c r="D30" s="128"/>
      <c r="E30" s="118">
        <f>E29-E23</f>
        <v>-99</v>
      </c>
      <c r="F30" s="119"/>
      <c r="G30" s="118">
        <f>G29-G23</f>
        <v>-134</v>
      </c>
      <c r="H30" s="119"/>
      <c r="I30" s="118">
        <f>I29-I23</f>
        <v>119</v>
      </c>
      <c r="J30" s="119"/>
      <c r="K30" s="118">
        <f>K29-K23</f>
        <v>111</v>
      </c>
      <c r="L30" s="119"/>
      <c r="M30" s="118">
        <f>M29-M23</f>
        <v>-160</v>
      </c>
      <c r="N30" s="119"/>
      <c r="O30" s="118">
        <f>O29-O23</f>
        <v>368</v>
      </c>
      <c r="P30" s="119"/>
      <c r="Q30" s="127"/>
    </row>
    <row r="31" spans="1:21" ht="9.9499999999999993" customHeight="1" thickTop="1" thickBot="1" x14ac:dyDescent="0.35">
      <c r="A31" s="58"/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59"/>
    </row>
    <row r="32" spans="1:21" ht="17.25" customHeight="1" thickTop="1" x14ac:dyDescent="0.3">
      <c r="A32" s="60" t="str">
        <f>IF(Q33=1,"Sonntag",IF(Q33=2,"Montag",IF(Q33=3,"Dienstag",IF(Q33=4,"Mittwoch",IF(Q33=5,"Donnerstag",IF(Q33=6,"Freitag","Samstag"))))))</f>
        <v>Freitag</v>
      </c>
      <c r="B32" s="130" t="s">
        <v>170</v>
      </c>
      <c r="C32" s="130"/>
      <c r="D32" s="130"/>
      <c r="E32" s="131" t="s">
        <v>169</v>
      </c>
      <c r="F32" s="131"/>
      <c r="G32" s="131" t="s">
        <v>168</v>
      </c>
      <c r="H32" s="131"/>
      <c r="I32" s="130" t="s">
        <v>289</v>
      </c>
      <c r="J32" s="130"/>
      <c r="K32" s="130" t="s">
        <v>290</v>
      </c>
      <c r="L32" s="130"/>
      <c r="M32" s="130" t="s">
        <v>291</v>
      </c>
      <c r="N32" s="130"/>
      <c r="O32" s="131" t="s">
        <v>167</v>
      </c>
      <c r="P32" s="132"/>
      <c r="Q32" s="61">
        <f>A33</f>
        <v>44197</v>
      </c>
    </row>
    <row r="33" spans="1:17" ht="17.25" thickBot="1" x14ac:dyDescent="0.3">
      <c r="A33" s="42">
        <f>A22+1</f>
        <v>44197</v>
      </c>
      <c r="B33" s="117"/>
      <c r="C33" s="117"/>
      <c r="D33" s="117"/>
      <c r="E33" s="112"/>
      <c r="F33" s="112"/>
      <c r="G33" s="112"/>
      <c r="H33" s="112"/>
      <c r="I33" s="117"/>
      <c r="J33" s="117"/>
      <c r="K33" s="117"/>
      <c r="L33" s="117"/>
      <c r="M33" s="117"/>
      <c r="N33" s="117"/>
      <c r="O33" s="112"/>
      <c r="P33" s="113"/>
      <c r="Q33" s="43">
        <f>WEEKDAY(Q32)</f>
        <v>6</v>
      </c>
    </row>
    <row r="34" spans="1:17" ht="18" thickTop="1" thickBot="1" x14ac:dyDescent="0.35">
      <c r="A34" s="45">
        <f>VLOOKUP("x",$A$2:$B$7,2)</f>
        <v>1250</v>
      </c>
      <c r="B34" s="114">
        <f>VLOOKUP("x",$A$2:$P$7,3)</f>
        <v>440</v>
      </c>
      <c r="C34" s="114"/>
      <c r="D34" s="114"/>
      <c r="E34" s="114">
        <f>VLOOKUP("x",$A$2:$P$7,6)</f>
        <v>140</v>
      </c>
      <c r="F34" s="114"/>
      <c r="G34" s="114">
        <f>VLOOKUP("x",$A$2:$P$7,8)</f>
        <v>150</v>
      </c>
      <c r="H34" s="114"/>
      <c r="I34" s="114">
        <f>VLOOKUP("x",$A$2:$P$7,10)</f>
        <v>160</v>
      </c>
      <c r="J34" s="114"/>
      <c r="K34" s="114">
        <f>VLOOKUP("x",$A$2:$P$7,12)</f>
        <v>140</v>
      </c>
      <c r="L34" s="114"/>
      <c r="M34" s="114">
        <f>VLOOKUP("x",$A$2:$P$7,14)</f>
        <v>160</v>
      </c>
      <c r="N34" s="114"/>
      <c r="O34" s="114">
        <f>VLOOKUP("x",$A$2:$P$7,16)</f>
        <v>60</v>
      </c>
      <c r="P34" s="115"/>
      <c r="Q34" s="46"/>
    </row>
    <row r="35" spans="1:17" ht="18" thickTop="1" thickBot="1" x14ac:dyDescent="0.35">
      <c r="A35" s="47" t="s">
        <v>292</v>
      </c>
      <c r="B35" s="48">
        <v>225</v>
      </c>
      <c r="C35" s="49"/>
      <c r="D35" s="50"/>
      <c r="E35" s="48"/>
      <c r="F35" s="50"/>
      <c r="G35" s="48"/>
      <c r="H35" s="50"/>
      <c r="I35" s="48">
        <v>313</v>
      </c>
      <c r="J35" s="50"/>
      <c r="K35" s="48">
        <v>32</v>
      </c>
      <c r="L35" s="50"/>
      <c r="M35" s="48"/>
      <c r="N35" s="50"/>
      <c r="O35" s="48"/>
      <c r="P35" s="50"/>
      <c r="Q35" s="120" t="str">
        <f>"GESAMT: "
&amp;
SUM(B40:P40)</f>
        <v>GESAMT: 949</v>
      </c>
    </row>
    <row r="36" spans="1:17" ht="17.25" thickBot="1" x14ac:dyDescent="0.35">
      <c r="A36" s="47" t="s">
        <v>293</v>
      </c>
      <c r="B36" s="51"/>
      <c r="C36" s="52"/>
      <c r="D36" s="53"/>
      <c r="E36" s="51"/>
      <c r="F36" s="53"/>
      <c r="G36" s="51"/>
      <c r="H36" s="53"/>
      <c r="I36" s="51"/>
      <c r="J36" s="53"/>
      <c r="K36" s="51"/>
      <c r="L36" s="53"/>
      <c r="M36" s="51"/>
      <c r="N36" s="53"/>
      <c r="O36" s="51"/>
      <c r="P36" s="53"/>
      <c r="Q36" s="121"/>
    </row>
    <row r="37" spans="1:17" ht="17.25" thickBot="1" x14ac:dyDescent="0.35">
      <c r="A37" s="47" t="s">
        <v>294</v>
      </c>
      <c r="B37" s="51"/>
      <c r="C37" s="52"/>
      <c r="D37" s="53"/>
      <c r="E37" s="51"/>
      <c r="F37" s="53"/>
      <c r="G37" s="51"/>
      <c r="H37" s="53"/>
      <c r="I37" s="51"/>
      <c r="J37" s="53"/>
      <c r="K37" s="51"/>
      <c r="L37" s="53"/>
      <c r="M37" s="51"/>
      <c r="N37" s="53"/>
      <c r="O37" s="51"/>
      <c r="P37" s="53"/>
      <c r="Q37" s="121"/>
    </row>
    <row r="38" spans="1:17" ht="17.25" thickBot="1" x14ac:dyDescent="0.35">
      <c r="A38" s="47" t="s">
        <v>295</v>
      </c>
      <c r="B38" s="51">
        <v>72</v>
      </c>
      <c r="C38" s="52"/>
      <c r="D38" s="53"/>
      <c r="E38" s="51">
        <v>30</v>
      </c>
      <c r="F38" s="53"/>
      <c r="G38" s="51">
        <v>74</v>
      </c>
      <c r="H38" s="53"/>
      <c r="I38" s="51">
        <v>114</v>
      </c>
      <c r="J38" s="53"/>
      <c r="K38" s="51">
        <v>33</v>
      </c>
      <c r="L38" s="53"/>
      <c r="M38" s="51">
        <v>56</v>
      </c>
      <c r="N38" s="53"/>
      <c r="O38" s="51"/>
      <c r="P38" s="53"/>
      <c r="Q38" s="121"/>
    </row>
    <row r="39" spans="1:17" ht="17.25" thickBot="1" x14ac:dyDescent="0.35">
      <c r="A39" s="47" t="s">
        <v>296</v>
      </c>
      <c r="B39" s="54"/>
      <c r="C39" s="55"/>
      <c r="D39" s="56"/>
      <c r="E39" s="54"/>
      <c r="F39" s="56"/>
      <c r="G39" s="54"/>
      <c r="H39" s="56"/>
      <c r="I39" s="54"/>
      <c r="J39" s="56"/>
      <c r="K39" s="54"/>
      <c r="L39" s="56"/>
      <c r="M39" s="54"/>
      <c r="N39" s="56"/>
      <c r="O39" s="54"/>
      <c r="P39" s="56"/>
      <c r="Q39" s="122"/>
    </row>
    <row r="40" spans="1:17" ht="17.25" thickBot="1" x14ac:dyDescent="0.35">
      <c r="A40" s="47" t="s">
        <v>297</v>
      </c>
      <c r="B40" s="123">
        <f>SUM(B35:D39)</f>
        <v>297</v>
      </c>
      <c r="C40" s="123"/>
      <c r="D40" s="123"/>
      <c r="E40" s="124">
        <f>SUM(E35:F39)</f>
        <v>30</v>
      </c>
      <c r="F40" s="125"/>
      <c r="G40" s="124">
        <f t="shared" ref="G40" si="10">SUM(G35:H39)</f>
        <v>74</v>
      </c>
      <c r="H40" s="125"/>
      <c r="I40" s="124">
        <f t="shared" ref="I40" si="11">SUM(I35:J39)</f>
        <v>427</v>
      </c>
      <c r="J40" s="125"/>
      <c r="K40" s="124">
        <f t="shared" ref="K40" si="12">SUM(K35:L39)</f>
        <v>65</v>
      </c>
      <c r="L40" s="125"/>
      <c r="M40" s="124">
        <f t="shared" ref="M40" si="13">SUM(M35:N39)</f>
        <v>56</v>
      </c>
      <c r="N40" s="125"/>
      <c r="O40" s="124">
        <f t="shared" ref="O40" si="14">SUM(O35:P39)</f>
        <v>0</v>
      </c>
      <c r="P40" s="125"/>
      <c r="Q40" s="126"/>
    </row>
    <row r="41" spans="1:17" ht="17.25" thickBot="1" x14ac:dyDescent="0.35">
      <c r="A41" s="62" t="str">
        <f xml:space="preserve"> "Zuwenig / Zuviel bei " &amp; $A34 &amp; " kcal"</f>
        <v>Zuwenig / Zuviel bei 1250 kcal</v>
      </c>
      <c r="B41" s="139">
        <f>B40-B34</f>
        <v>-143</v>
      </c>
      <c r="C41" s="139"/>
      <c r="D41" s="139"/>
      <c r="E41" s="137">
        <f>E40-E34</f>
        <v>-110</v>
      </c>
      <c r="F41" s="138"/>
      <c r="G41" s="137">
        <f>G40-G34</f>
        <v>-76</v>
      </c>
      <c r="H41" s="138"/>
      <c r="I41" s="137">
        <f>I40-I34</f>
        <v>267</v>
      </c>
      <c r="J41" s="138"/>
      <c r="K41" s="137">
        <f>K40-K34</f>
        <v>-75</v>
      </c>
      <c r="L41" s="138"/>
      <c r="M41" s="137">
        <f>M40-M34</f>
        <v>-104</v>
      </c>
      <c r="N41" s="138"/>
      <c r="O41" s="137">
        <f>O40-O34</f>
        <v>-60</v>
      </c>
      <c r="P41" s="138"/>
      <c r="Q41" s="133"/>
    </row>
    <row r="42" spans="1:17" ht="9.9499999999999993" customHeight="1" thickTop="1" thickBot="1" x14ac:dyDescent="0.35">
      <c r="A42" s="58"/>
      <c r="B42" s="129"/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59"/>
    </row>
    <row r="43" spans="1:17" ht="17.25" customHeight="1" thickTop="1" x14ac:dyDescent="0.3">
      <c r="A43" s="60" t="str">
        <f>IF(Q44=1,"Sonntag",IF(Q44=2,"Montag",IF(Q44=3,"Dienstag",IF(Q44=4,"Mittwoch",IF(Q44=5,"Donnerstag",IF(Q44=6,"Freitag","Samstag"))))))</f>
        <v>Samstag</v>
      </c>
      <c r="B43" s="130" t="s">
        <v>170</v>
      </c>
      <c r="C43" s="130"/>
      <c r="D43" s="130"/>
      <c r="E43" s="131" t="s">
        <v>169</v>
      </c>
      <c r="F43" s="131"/>
      <c r="G43" s="131" t="s">
        <v>168</v>
      </c>
      <c r="H43" s="131"/>
      <c r="I43" s="130" t="s">
        <v>289</v>
      </c>
      <c r="J43" s="130"/>
      <c r="K43" s="130" t="s">
        <v>290</v>
      </c>
      <c r="L43" s="130"/>
      <c r="M43" s="130" t="s">
        <v>291</v>
      </c>
      <c r="N43" s="130"/>
      <c r="O43" s="131" t="s">
        <v>167</v>
      </c>
      <c r="P43" s="132"/>
      <c r="Q43" s="61">
        <f>A44</f>
        <v>44198</v>
      </c>
    </row>
    <row r="44" spans="1:17" ht="17.25" thickBot="1" x14ac:dyDescent="0.3">
      <c r="A44" s="42">
        <f>A33+1</f>
        <v>44198</v>
      </c>
      <c r="B44" s="117"/>
      <c r="C44" s="117"/>
      <c r="D44" s="117"/>
      <c r="E44" s="112"/>
      <c r="F44" s="112"/>
      <c r="G44" s="112"/>
      <c r="H44" s="112"/>
      <c r="I44" s="117"/>
      <c r="J44" s="117"/>
      <c r="K44" s="117"/>
      <c r="L44" s="117"/>
      <c r="M44" s="117"/>
      <c r="N44" s="117"/>
      <c r="O44" s="112"/>
      <c r="P44" s="113"/>
      <c r="Q44" s="43">
        <f>WEEKDAY(Q43)</f>
        <v>7</v>
      </c>
    </row>
    <row r="45" spans="1:17" ht="18" thickTop="1" thickBot="1" x14ac:dyDescent="0.35">
      <c r="A45" s="45">
        <f>VLOOKUP("x",$A$2:$B$7,2)</f>
        <v>1250</v>
      </c>
      <c r="B45" s="114">
        <f>VLOOKUP("x",$A$2:$P$7,3)</f>
        <v>440</v>
      </c>
      <c r="C45" s="114"/>
      <c r="D45" s="114"/>
      <c r="E45" s="114">
        <f>VLOOKUP("x",$A$2:$P$7,6)</f>
        <v>140</v>
      </c>
      <c r="F45" s="114"/>
      <c r="G45" s="114">
        <f>VLOOKUP("x",$A$2:$P$7,8)</f>
        <v>150</v>
      </c>
      <c r="H45" s="114"/>
      <c r="I45" s="114">
        <f>VLOOKUP("x",$A$2:$P$7,10)</f>
        <v>160</v>
      </c>
      <c r="J45" s="114"/>
      <c r="K45" s="114">
        <f>VLOOKUP("x",$A$2:$P$7,12)</f>
        <v>140</v>
      </c>
      <c r="L45" s="114"/>
      <c r="M45" s="114">
        <f>VLOOKUP("x",$A$2:$P$7,14)</f>
        <v>160</v>
      </c>
      <c r="N45" s="114"/>
      <c r="O45" s="114">
        <f>VLOOKUP("x",$A$2:$P$7,16)</f>
        <v>60</v>
      </c>
      <c r="P45" s="115"/>
      <c r="Q45" s="46"/>
    </row>
    <row r="46" spans="1:17" ht="18" thickTop="1" thickBot="1" x14ac:dyDescent="0.35">
      <c r="A46" s="47" t="s">
        <v>292</v>
      </c>
      <c r="B46" s="48">
        <v>205</v>
      </c>
      <c r="C46" s="49"/>
      <c r="D46" s="50"/>
      <c r="E46" s="48"/>
      <c r="F46" s="50"/>
      <c r="G46" s="48"/>
      <c r="H46" s="50"/>
      <c r="I46" s="48"/>
      <c r="J46" s="50"/>
      <c r="K46" s="48"/>
      <c r="L46" s="50"/>
      <c r="M46" s="48"/>
      <c r="N46" s="50"/>
      <c r="O46" s="48"/>
      <c r="P46" s="50"/>
      <c r="Q46" s="120" t="str">
        <f>"GESAMT: "
&amp;
SUM(B51:P51)</f>
        <v>GESAMT: 1024</v>
      </c>
    </row>
    <row r="47" spans="1:17" ht="17.25" thickBot="1" x14ac:dyDescent="0.35">
      <c r="A47" s="47" t="s">
        <v>293</v>
      </c>
      <c r="B47" s="51"/>
      <c r="C47" s="52"/>
      <c r="D47" s="53"/>
      <c r="E47" s="51">
        <v>39</v>
      </c>
      <c r="F47" s="53"/>
      <c r="G47" s="51">
        <v>16</v>
      </c>
      <c r="H47" s="53">
        <v>27</v>
      </c>
      <c r="I47" s="51"/>
      <c r="J47" s="53"/>
      <c r="K47" s="51">
        <v>83</v>
      </c>
      <c r="L47" s="53"/>
      <c r="M47" s="51">
        <v>62</v>
      </c>
      <c r="N47" s="53">
        <v>16</v>
      </c>
      <c r="O47" s="51"/>
      <c r="P47" s="53"/>
      <c r="Q47" s="121"/>
    </row>
    <row r="48" spans="1:17" ht="17.25" thickBot="1" x14ac:dyDescent="0.35">
      <c r="A48" s="47" t="s">
        <v>294</v>
      </c>
      <c r="B48" s="51"/>
      <c r="C48" s="52"/>
      <c r="D48" s="53"/>
      <c r="E48" s="51"/>
      <c r="F48" s="53"/>
      <c r="G48" s="51"/>
      <c r="H48" s="53"/>
      <c r="I48" s="51"/>
      <c r="J48" s="53"/>
      <c r="K48" s="51"/>
      <c r="L48" s="53"/>
      <c r="M48" s="51"/>
      <c r="N48" s="53"/>
      <c r="O48" s="51"/>
      <c r="P48" s="53"/>
      <c r="Q48" s="121"/>
    </row>
    <row r="49" spans="1:17" ht="17.25" thickBot="1" x14ac:dyDescent="0.35">
      <c r="A49" s="47" t="s">
        <v>295</v>
      </c>
      <c r="B49" s="51">
        <v>57</v>
      </c>
      <c r="C49" s="52">
        <v>98</v>
      </c>
      <c r="D49" s="53"/>
      <c r="E49" s="51"/>
      <c r="F49" s="53"/>
      <c r="G49" s="51"/>
      <c r="H49" s="53"/>
      <c r="I49" s="51">
        <v>215</v>
      </c>
      <c r="J49" s="53"/>
      <c r="K49" s="51">
        <v>58</v>
      </c>
      <c r="L49" s="53"/>
      <c r="M49" s="51">
        <v>148</v>
      </c>
      <c r="N49" s="53"/>
      <c r="O49" s="51"/>
      <c r="P49" s="53"/>
      <c r="Q49" s="121"/>
    </row>
    <row r="50" spans="1:17" ht="17.25" thickBot="1" x14ac:dyDescent="0.35">
      <c r="A50" s="47" t="s">
        <v>296</v>
      </c>
      <c r="B50" s="54"/>
      <c r="C50" s="55"/>
      <c r="D50" s="56"/>
      <c r="E50" s="54"/>
      <c r="F50" s="56"/>
      <c r="G50" s="54"/>
      <c r="H50" s="56"/>
      <c r="I50" s="54"/>
      <c r="J50" s="56"/>
      <c r="K50" s="54"/>
      <c r="L50" s="56"/>
      <c r="M50" s="54"/>
      <c r="N50" s="56"/>
      <c r="O50" s="54"/>
      <c r="P50" s="56"/>
      <c r="Q50" s="122"/>
    </row>
    <row r="51" spans="1:17" ht="17.25" thickBot="1" x14ac:dyDescent="0.35">
      <c r="A51" s="47" t="s">
        <v>297</v>
      </c>
      <c r="B51" s="123">
        <f>SUM(B46:D50)</f>
        <v>360</v>
      </c>
      <c r="C51" s="123"/>
      <c r="D51" s="123"/>
      <c r="E51" s="124">
        <f>SUM(E46:F50)</f>
        <v>39</v>
      </c>
      <c r="F51" s="125"/>
      <c r="G51" s="124">
        <f t="shared" ref="G51" si="15">SUM(G46:H50)</f>
        <v>43</v>
      </c>
      <c r="H51" s="125"/>
      <c r="I51" s="124">
        <f t="shared" ref="I51" si="16">SUM(I46:J50)</f>
        <v>215</v>
      </c>
      <c r="J51" s="125"/>
      <c r="K51" s="124">
        <f t="shared" ref="K51" si="17">SUM(K46:L50)</f>
        <v>141</v>
      </c>
      <c r="L51" s="125"/>
      <c r="M51" s="124">
        <f t="shared" ref="M51" si="18">SUM(M46:N50)</f>
        <v>226</v>
      </c>
      <c r="N51" s="125"/>
      <c r="O51" s="124">
        <f t="shared" ref="O51" si="19">SUM(O46:P50)</f>
        <v>0</v>
      </c>
      <c r="P51" s="125"/>
      <c r="Q51" s="126"/>
    </row>
    <row r="52" spans="1:17" ht="17.25" thickBot="1" x14ac:dyDescent="0.35">
      <c r="A52" s="57" t="str">
        <f xml:space="preserve"> "Zuwenig / Zuviel bei " &amp; $A45 &amp; " kcal"</f>
        <v>Zuwenig / Zuviel bei 1250 kcal</v>
      </c>
      <c r="B52" s="128">
        <f>B51-B45</f>
        <v>-80</v>
      </c>
      <c r="C52" s="128"/>
      <c r="D52" s="128"/>
      <c r="E52" s="118">
        <f>E51-E45</f>
        <v>-101</v>
      </c>
      <c r="F52" s="119"/>
      <c r="G52" s="118">
        <f>G51-G45</f>
        <v>-107</v>
      </c>
      <c r="H52" s="119"/>
      <c r="I52" s="118">
        <f>I51-I45</f>
        <v>55</v>
      </c>
      <c r="J52" s="119"/>
      <c r="K52" s="118">
        <f>K51-K45</f>
        <v>1</v>
      </c>
      <c r="L52" s="119"/>
      <c r="M52" s="118">
        <f>M51-M45</f>
        <v>66</v>
      </c>
      <c r="N52" s="119"/>
      <c r="O52" s="118">
        <f>O51-O45</f>
        <v>-60</v>
      </c>
      <c r="P52" s="119"/>
      <c r="Q52" s="127"/>
    </row>
    <row r="53" spans="1:17" ht="9.9499999999999993" customHeight="1" thickTop="1" thickBot="1" x14ac:dyDescent="0.35">
      <c r="A53" s="58"/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59"/>
    </row>
    <row r="54" spans="1:17" ht="17.25" customHeight="1" thickTop="1" x14ac:dyDescent="0.3">
      <c r="A54" s="60" t="str">
        <f>IF(Q55=1,"Sonntag",IF(Q55=2,"Montag",IF(Q55=3,"Dienstag",IF(Q55=4,"Mittwoch",IF(Q55=5,"Donnerstag",IF(Q55=6,"Freitag","Samstag"))))))</f>
        <v>Sonntag</v>
      </c>
      <c r="B54" s="130" t="s">
        <v>170</v>
      </c>
      <c r="C54" s="130"/>
      <c r="D54" s="130"/>
      <c r="E54" s="131" t="s">
        <v>169</v>
      </c>
      <c r="F54" s="131"/>
      <c r="G54" s="131" t="s">
        <v>168</v>
      </c>
      <c r="H54" s="131"/>
      <c r="I54" s="130" t="s">
        <v>289</v>
      </c>
      <c r="J54" s="130"/>
      <c r="K54" s="130" t="s">
        <v>290</v>
      </c>
      <c r="L54" s="130"/>
      <c r="M54" s="130" t="s">
        <v>291</v>
      </c>
      <c r="N54" s="130"/>
      <c r="O54" s="131" t="s">
        <v>167</v>
      </c>
      <c r="P54" s="132"/>
      <c r="Q54" s="61">
        <f>A55</f>
        <v>44199</v>
      </c>
    </row>
    <row r="55" spans="1:17" ht="17.25" thickBot="1" x14ac:dyDescent="0.3">
      <c r="A55" s="42">
        <f>A44+1</f>
        <v>44199</v>
      </c>
      <c r="B55" s="117"/>
      <c r="C55" s="117"/>
      <c r="D55" s="117"/>
      <c r="E55" s="112"/>
      <c r="F55" s="112"/>
      <c r="G55" s="112"/>
      <c r="H55" s="112"/>
      <c r="I55" s="117"/>
      <c r="J55" s="117"/>
      <c r="K55" s="117"/>
      <c r="L55" s="117"/>
      <c r="M55" s="117"/>
      <c r="N55" s="117"/>
      <c r="O55" s="112"/>
      <c r="P55" s="113"/>
      <c r="Q55" s="43">
        <f>WEEKDAY(Q54)</f>
        <v>1</v>
      </c>
    </row>
    <row r="56" spans="1:17" ht="18" thickTop="1" thickBot="1" x14ac:dyDescent="0.35">
      <c r="A56" s="45">
        <f>VLOOKUP("x",$A$2:$B$7,2)</f>
        <v>1250</v>
      </c>
      <c r="B56" s="114">
        <f>VLOOKUP("x",$A$2:$P$7,3)</f>
        <v>440</v>
      </c>
      <c r="C56" s="114"/>
      <c r="D56" s="114"/>
      <c r="E56" s="114">
        <f>VLOOKUP("x",$A$2:$P$7,6)</f>
        <v>140</v>
      </c>
      <c r="F56" s="114"/>
      <c r="G56" s="114">
        <f>VLOOKUP("x",$A$2:$P$7,8)</f>
        <v>150</v>
      </c>
      <c r="H56" s="114"/>
      <c r="I56" s="114">
        <f>VLOOKUP("x",$A$2:$P$7,10)</f>
        <v>160</v>
      </c>
      <c r="J56" s="114"/>
      <c r="K56" s="114">
        <f>VLOOKUP("x",$A$2:$P$7,12)</f>
        <v>140</v>
      </c>
      <c r="L56" s="114"/>
      <c r="M56" s="114">
        <f>VLOOKUP("x",$A$2:$P$7,14)</f>
        <v>160</v>
      </c>
      <c r="N56" s="114"/>
      <c r="O56" s="114">
        <f>VLOOKUP("x",$A$2:$P$7,16)</f>
        <v>60</v>
      </c>
      <c r="P56" s="115"/>
      <c r="Q56" s="46"/>
    </row>
    <row r="57" spans="1:17" ht="18" thickTop="1" thickBot="1" x14ac:dyDescent="0.35">
      <c r="A57" s="47" t="s">
        <v>292</v>
      </c>
      <c r="B57" s="48">
        <v>177</v>
      </c>
      <c r="C57" s="49"/>
      <c r="D57" s="50"/>
      <c r="E57" s="48"/>
      <c r="F57" s="50"/>
      <c r="G57" s="48"/>
      <c r="H57" s="50"/>
      <c r="I57" s="48">
        <v>48</v>
      </c>
      <c r="J57" s="50">
        <v>174</v>
      </c>
      <c r="K57" s="48">
        <v>54</v>
      </c>
      <c r="L57" s="50"/>
      <c r="M57" s="48">
        <v>148</v>
      </c>
      <c r="N57" s="50"/>
      <c r="O57" s="48"/>
      <c r="P57" s="50"/>
      <c r="Q57" s="120" t="str">
        <f>"GESAMT: "
&amp;
SUM(B62:P62)</f>
        <v>GESAMT: 996</v>
      </c>
    </row>
    <row r="58" spans="1:17" ht="17.25" thickBot="1" x14ac:dyDescent="0.35">
      <c r="A58" s="47" t="s">
        <v>293</v>
      </c>
      <c r="B58" s="51"/>
      <c r="C58" s="52"/>
      <c r="D58" s="53"/>
      <c r="E58" s="51"/>
      <c r="F58" s="53"/>
      <c r="G58" s="51"/>
      <c r="H58" s="53"/>
      <c r="I58" s="51"/>
      <c r="J58" s="53"/>
      <c r="K58" s="51"/>
      <c r="L58" s="53"/>
      <c r="M58" s="51"/>
      <c r="N58" s="53"/>
      <c r="O58" s="51"/>
      <c r="P58" s="53"/>
      <c r="Q58" s="121"/>
    </row>
    <row r="59" spans="1:17" ht="17.25" thickBot="1" x14ac:dyDescent="0.35">
      <c r="A59" s="47" t="s">
        <v>294</v>
      </c>
      <c r="B59" s="51"/>
      <c r="C59" s="52"/>
      <c r="D59" s="53"/>
      <c r="E59" s="51"/>
      <c r="F59" s="53"/>
      <c r="G59" s="51"/>
      <c r="H59" s="53"/>
      <c r="I59" s="51"/>
      <c r="J59" s="53"/>
      <c r="K59" s="51"/>
      <c r="L59" s="53"/>
      <c r="M59" s="51"/>
      <c r="N59" s="53"/>
      <c r="O59" s="51"/>
      <c r="P59" s="53"/>
      <c r="Q59" s="121"/>
    </row>
    <row r="60" spans="1:17" ht="17.25" thickBot="1" x14ac:dyDescent="0.35">
      <c r="A60" s="47" t="s">
        <v>295</v>
      </c>
      <c r="B60" s="51">
        <v>109</v>
      </c>
      <c r="C60" s="52"/>
      <c r="D60" s="53"/>
      <c r="E60" s="51">
        <v>51</v>
      </c>
      <c r="F60" s="53"/>
      <c r="G60" s="51"/>
      <c r="H60" s="53"/>
      <c r="I60" s="51"/>
      <c r="J60" s="53"/>
      <c r="K60" s="51">
        <v>117</v>
      </c>
      <c r="L60" s="53"/>
      <c r="M60" s="51"/>
      <c r="N60" s="53"/>
      <c r="O60" s="51">
        <v>27</v>
      </c>
      <c r="P60" s="53"/>
      <c r="Q60" s="121"/>
    </row>
    <row r="61" spans="1:17" ht="17.25" thickBot="1" x14ac:dyDescent="0.35">
      <c r="A61" s="47" t="s">
        <v>296</v>
      </c>
      <c r="B61" s="54">
        <v>91</v>
      </c>
      <c r="C61" s="55"/>
      <c r="D61" s="56"/>
      <c r="E61" s="54"/>
      <c r="F61" s="56"/>
      <c r="G61" s="54"/>
      <c r="H61" s="56"/>
      <c r="I61" s="54"/>
      <c r="J61" s="56"/>
      <c r="K61" s="54"/>
      <c r="L61" s="56"/>
      <c r="M61" s="54"/>
      <c r="N61" s="56"/>
      <c r="O61" s="54"/>
      <c r="P61" s="56"/>
      <c r="Q61" s="122"/>
    </row>
    <row r="62" spans="1:17" ht="17.25" thickBot="1" x14ac:dyDescent="0.35">
      <c r="A62" s="47" t="s">
        <v>297</v>
      </c>
      <c r="B62" s="123">
        <f>SUM(B57:D61)</f>
        <v>377</v>
      </c>
      <c r="C62" s="123"/>
      <c r="D62" s="123"/>
      <c r="E62" s="124">
        <f>SUM(E57:F61)</f>
        <v>51</v>
      </c>
      <c r="F62" s="125"/>
      <c r="G62" s="124">
        <f t="shared" ref="G62" si="20">SUM(G57:H61)</f>
        <v>0</v>
      </c>
      <c r="H62" s="125"/>
      <c r="I62" s="124">
        <f t="shared" ref="I62" si="21">SUM(I57:J61)</f>
        <v>222</v>
      </c>
      <c r="J62" s="125"/>
      <c r="K62" s="124">
        <f t="shared" ref="K62" si="22">SUM(K57:L61)</f>
        <v>171</v>
      </c>
      <c r="L62" s="125"/>
      <c r="M62" s="124">
        <f t="shared" ref="M62" si="23">SUM(M57:N61)</f>
        <v>148</v>
      </c>
      <c r="N62" s="125"/>
      <c r="O62" s="124">
        <f t="shared" ref="O62" si="24">SUM(O57:P61)</f>
        <v>27</v>
      </c>
      <c r="P62" s="125"/>
      <c r="Q62" s="126"/>
    </row>
    <row r="63" spans="1:17" ht="17.25" thickBot="1" x14ac:dyDescent="0.35">
      <c r="A63" s="57" t="str">
        <f xml:space="preserve"> "Zuwenig / Zuviel bei " &amp; $A56 &amp; " kcal"</f>
        <v>Zuwenig / Zuviel bei 1250 kcal</v>
      </c>
      <c r="B63" s="128">
        <f>B62-B56</f>
        <v>-63</v>
      </c>
      <c r="C63" s="128"/>
      <c r="D63" s="128"/>
      <c r="E63" s="118">
        <f>E62-E56</f>
        <v>-89</v>
      </c>
      <c r="F63" s="119"/>
      <c r="G63" s="118">
        <f>G62-G56</f>
        <v>-150</v>
      </c>
      <c r="H63" s="119"/>
      <c r="I63" s="118">
        <f>I62-I56</f>
        <v>62</v>
      </c>
      <c r="J63" s="119"/>
      <c r="K63" s="118">
        <f>K62-K56</f>
        <v>31</v>
      </c>
      <c r="L63" s="119"/>
      <c r="M63" s="118">
        <f>M62-M56</f>
        <v>-12</v>
      </c>
      <c r="N63" s="119"/>
      <c r="O63" s="118">
        <f>O62-O56</f>
        <v>-33</v>
      </c>
      <c r="P63" s="119"/>
      <c r="Q63" s="127"/>
    </row>
    <row r="64" spans="1:17" ht="9.9499999999999993" customHeight="1" thickTop="1" thickBot="1" x14ac:dyDescent="0.35">
      <c r="A64" s="58"/>
      <c r="B64" s="129"/>
      <c r="C64" s="129"/>
      <c r="D64" s="129"/>
      <c r="E64" s="129"/>
      <c r="F64" s="129"/>
      <c r="G64" s="129"/>
      <c r="H64" s="129"/>
      <c r="I64" s="129"/>
      <c r="J64" s="129"/>
      <c r="K64" s="129"/>
      <c r="L64" s="129"/>
      <c r="M64" s="129"/>
      <c r="N64" s="129"/>
      <c r="O64" s="129"/>
      <c r="P64" s="129"/>
      <c r="Q64" s="59"/>
    </row>
    <row r="65" spans="1:17" ht="17.25" customHeight="1" thickTop="1" x14ac:dyDescent="0.3">
      <c r="A65" s="60" t="str">
        <f>IF(Q66=1,"Sonntag",IF(Q66=2,"Montag",IF(Q66=3,"Dienstag",IF(Q66=4,"Mittwoch",IF(Q66=5,"Donnerstag",IF(Q66=6,"Freitag","Samstag"))))))</f>
        <v>Montag</v>
      </c>
      <c r="B65" s="130" t="s">
        <v>170</v>
      </c>
      <c r="C65" s="130"/>
      <c r="D65" s="130"/>
      <c r="E65" s="131" t="s">
        <v>169</v>
      </c>
      <c r="F65" s="131"/>
      <c r="G65" s="131" t="s">
        <v>168</v>
      </c>
      <c r="H65" s="131"/>
      <c r="I65" s="130" t="s">
        <v>289</v>
      </c>
      <c r="J65" s="130"/>
      <c r="K65" s="130" t="s">
        <v>290</v>
      </c>
      <c r="L65" s="130"/>
      <c r="M65" s="130" t="s">
        <v>291</v>
      </c>
      <c r="N65" s="130"/>
      <c r="O65" s="131" t="s">
        <v>167</v>
      </c>
      <c r="P65" s="132"/>
      <c r="Q65" s="61">
        <f>A66</f>
        <v>44200</v>
      </c>
    </row>
    <row r="66" spans="1:17" ht="17.25" thickBot="1" x14ac:dyDescent="0.3">
      <c r="A66" s="42">
        <f>A55+1</f>
        <v>44200</v>
      </c>
      <c r="B66" s="117"/>
      <c r="C66" s="117"/>
      <c r="D66" s="117"/>
      <c r="E66" s="112"/>
      <c r="F66" s="112"/>
      <c r="G66" s="112"/>
      <c r="H66" s="112"/>
      <c r="I66" s="117"/>
      <c r="J66" s="117"/>
      <c r="K66" s="117"/>
      <c r="L66" s="117"/>
      <c r="M66" s="117"/>
      <c r="N66" s="117"/>
      <c r="O66" s="112"/>
      <c r="P66" s="113"/>
      <c r="Q66" s="43">
        <f>WEEKDAY(Q65)</f>
        <v>2</v>
      </c>
    </row>
    <row r="67" spans="1:17" ht="18" thickTop="1" thickBot="1" x14ac:dyDescent="0.35">
      <c r="A67" s="45">
        <f>VLOOKUP("x",$A$2:$B$7,2)</f>
        <v>1250</v>
      </c>
      <c r="B67" s="114">
        <f>VLOOKUP("x",$A$2:$P$7,3)</f>
        <v>440</v>
      </c>
      <c r="C67" s="114"/>
      <c r="D67" s="114"/>
      <c r="E67" s="114">
        <f>VLOOKUP("x",$A$2:$P$7,6)</f>
        <v>140</v>
      </c>
      <c r="F67" s="114"/>
      <c r="G67" s="114">
        <f>VLOOKUP("x",$A$2:$P$7,8)</f>
        <v>150</v>
      </c>
      <c r="H67" s="114"/>
      <c r="I67" s="114">
        <f>VLOOKUP("x",$A$2:$P$7,10)</f>
        <v>160</v>
      </c>
      <c r="J67" s="114"/>
      <c r="K67" s="114">
        <f>VLOOKUP("x",$A$2:$P$7,12)</f>
        <v>140</v>
      </c>
      <c r="L67" s="114"/>
      <c r="M67" s="114">
        <f>VLOOKUP("x",$A$2:$P$7,14)</f>
        <v>160</v>
      </c>
      <c r="N67" s="114"/>
      <c r="O67" s="114">
        <f>VLOOKUP("x",$A$2:$P$7,16)</f>
        <v>60</v>
      </c>
      <c r="P67" s="115"/>
      <c r="Q67" s="46"/>
    </row>
    <row r="68" spans="1:17" ht="18" thickTop="1" thickBot="1" x14ac:dyDescent="0.35">
      <c r="A68" s="47" t="s">
        <v>292</v>
      </c>
      <c r="B68" s="48">
        <v>216</v>
      </c>
      <c r="C68" s="49"/>
      <c r="D68" s="50"/>
      <c r="E68" s="48"/>
      <c r="F68" s="50"/>
      <c r="G68" s="48"/>
      <c r="H68" s="50"/>
      <c r="I68" s="48"/>
      <c r="J68" s="50"/>
      <c r="K68" s="48"/>
      <c r="L68" s="50"/>
      <c r="M68" s="48"/>
      <c r="N68" s="50"/>
      <c r="O68" s="48"/>
      <c r="P68" s="50"/>
      <c r="Q68" s="120" t="str">
        <f>"GESAMT: "
&amp;
SUM(B73:P73)</f>
        <v>GESAMT: 959</v>
      </c>
    </row>
    <row r="69" spans="1:17" ht="17.25" thickBot="1" x14ac:dyDescent="0.35">
      <c r="A69" s="47" t="s">
        <v>293</v>
      </c>
      <c r="B69" s="51">
        <v>109</v>
      </c>
      <c r="C69" s="52"/>
      <c r="D69" s="53"/>
      <c r="E69" s="51">
        <v>42</v>
      </c>
      <c r="F69" s="53"/>
      <c r="G69" s="51"/>
      <c r="H69" s="53"/>
      <c r="I69" s="51"/>
      <c r="J69" s="53"/>
      <c r="K69" s="51">
        <v>152</v>
      </c>
      <c r="L69" s="53"/>
      <c r="M69" s="51"/>
      <c r="N69" s="53"/>
      <c r="O69" s="51"/>
      <c r="P69" s="53"/>
      <c r="Q69" s="121"/>
    </row>
    <row r="70" spans="1:17" ht="17.25" thickBot="1" x14ac:dyDescent="0.35">
      <c r="A70" s="47" t="s">
        <v>294</v>
      </c>
      <c r="B70" s="51"/>
      <c r="C70" s="52"/>
      <c r="D70" s="53"/>
      <c r="E70" s="51"/>
      <c r="F70" s="53"/>
      <c r="G70" s="51"/>
      <c r="H70" s="53"/>
      <c r="I70" s="51"/>
      <c r="J70" s="53"/>
      <c r="K70" s="51"/>
      <c r="L70" s="53"/>
      <c r="M70" s="51"/>
      <c r="N70" s="53"/>
      <c r="O70" s="51"/>
      <c r="P70" s="53"/>
      <c r="Q70" s="121"/>
    </row>
    <row r="71" spans="1:17" ht="17.25" thickBot="1" x14ac:dyDescent="0.35">
      <c r="A71" s="47" t="s">
        <v>295</v>
      </c>
      <c r="B71" s="51">
        <v>112</v>
      </c>
      <c r="C71" s="52"/>
      <c r="D71" s="53"/>
      <c r="E71" s="51">
        <v>17</v>
      </c>
      <c r="F71" s="53"/>
      <c r="G71" s="51"/>
      <c r="H71" s="53"/>
      <c r="I71" s="51">
        <v>224</v>
      </c>
      <c r="J71" s="53"/>
      <c r="K71" s="51">
        <v>50</v>
      </c>
      <c r="L71" s="53"/>
      <c r="M71" s="51">
        <v>37</v>
      </c>
      <c r="N71" s="53"/>
      <c r="O71" s="51"/>
      <c r="P71" s="53"/>
      <c r="Q71" s="121"/>
    </row>
    <row r="72" spans="1:17" ht="17.25" thickBot="1" x14ac:dyDescent="0.35">
      <c r="A72" s="47" t="s">
        <v>296</v>
      </c>
      <c r="B72" s="54"/>
      <c r="C72" s="55"/>
      <c r="D72" s="56"/>
      <c r="E72" s="54"/>
      <c r="F72" s="56"/>
      <c r="G72" s="54"/>
      <c r="H72" s="56"/>
      <c r="I72" s="54"/>
      <c r="J72" s="56"/>
      <c r="K72" s="54"/>
      <c r="L72" s="56"/>
      <c r="M72" s="54"/>
      <c r="N72" s="56"/>
      <c r="O72" s="54"/>
      <c r="P72" s="56"/>
      <c r="Q72" s="122"/>
    </row>
    <row r="73" spans="1:17" ht="17.25" thickBot="1" x14ac:dyDescent="0.35">
      <c r="A73" s="47" t="s">
        <v>297</v>
      </c>
      <c r="B73" s="123">
        <f>SUM(B68:D72)</f>
        <v>437</v>
      </c>
      <c r="C73" s="123"/>
      <c r="D73" s="123"/>
      <c r="E73" s="124">
        <f>SUM(E68:F72)</f>
        <v>59</v>
      </c>
      <c r="F73" s="125"/>
      <c r="G73" s="124">
        <f t="shared" ref="G73" si="25">SUM(G68:H72)</f>
        <v>0</v>
      </c>
      <c r="H73" s="125"/>
      <c r="I73" s="124">
        <f t="shared" ref="I73" si="26">SUM(I68:J72)</f>
        <v>224</v>
      </c>
      <c r="J73" s="125"/>
      <c r="K73" s="124">
        <f t="shared" ref="K73" si="27">SUM(K68:L72)</f>
        <v>202</v>
      </c>
      <c r="L73" s="125"/>
      <c r="M73" s="124">
        <f t="shared" ref="M73" si="28">SUM(M68:N72)</f>
        <v>37</v>
      </c>
      <c r="N73" s="125"/>
      <c r="O73" s="124">
        <f t="shared" ref="O73" si="29">SUM(O68:P72)</f>
        <v>0</v>
      </c>
      <c r="P73" s="125"/>
      <c r="Q73" s="126"/>
    </row>
    <row r="74" spans="1:17" ht="17.25" thickBot="1" x14ac:dyDescent="0.35">
      <c r="A74" s="57" t="str">
        <f xml:space="preserve"> "Zuwenig / Zuviel bei " &amp; $A67 &amp; " kcal"</f>
        <v>Zuwenig / Zuviel bei 1250 kcal</v>
      </c>
      <c r="B74" s="128">
        <f>B73-B67</f>
        <v>-3</v>
      </c>
      <c r="C74" s="128"/>
      <c r="D74" s="128"/>
      <c r="E74" s="118">
        <f>E73-E67</f>
        <v>-81</v>
      </c>
      <c r="F74" s="119"/>
      <c r="G74" s="118">
        <f>G73-G67</f>
        <v>-150</v>
      </c>
      <c r="H74" s="119"/>
      <c r="I74" s="118">
        <f>I73-I67</f>
        <v>64</v>
      </c>
      <c r="J74" s="119"/>
      <c r="K74" s="118">
        <f>K73-K67</f>
        <v>62</v>
      </c>
      <c r="L74" s="119"/>
      <c r="M74" s="118">
        <f>M73-M67</f>
        <v>-123</v>
      </c>
      <c r="N74" s="119"/>
      <c r="O74" s="118">
        <f>O73-O67</f>
        <v>-60</v>
      </c>
      <c r="P74" s="119"/>
      <c r="Q74" s="127"/>
    </row>
    <row r="75" spans="1:17" ht="9.9499999999999993" customHeight="1" thickTop="1" thickBot="1" x14ac:dyDescent="0.35">
      <c r="A75" s="58"/>
      <c r="B75" s="129"/>
      <c r="C75" s="129"/>
      <c r="D75" s="129"/>
      <c r="E75" s="129"/>
      <c r="F75" s="129"/>
      <c r="G75" s="129"/>
      <c r="H75" s="129"/>
      <c r="I75" s="129"/>
      <c r="J75" s="129"/>
      <c r="K75" s="129"/>
      <c r="L75" s="129"/>
      <c r="M75" s="129"/>
      <c r="N75" s="129"/>
      <c r="O75" s="129"/>
      <c r="P75" s="129"/>
      <c r="Q75" s="59"/>
    </row>
    <row r="76" spans="1:17" ht="17.25" customHeight="1" thickTop="1" x14ac:dyDescent="0.3">
      <c r="A76" s="60" t="str">
        <f>IF(Q77=1,"Sonntag",IF(Q77=2,"Montag",IF(Q77=3,"Dienstag",IF(Q77=4,"Mittwoch",IF(Q77=5,"Donnerstag",IF(Q77=6,"Freitag","Samstag"))))))</f>
        <v>Dienstag</v>
      </c>
      <c r="B76" s="130" t="s">
        <v>170</v>
      </c>
      <c r="C76" s="130"/>
      <c r="D76" s="130"/>
      <c r="E76" s="131" t="s">
        <v>169</v>
      </c>
      <c r="F76" s="131"/>
      <c r="G76" s="131" t="s">
        <v>168</v>
      </c>
      <c r="H76" s="131"/>
      <c r="I76" s="130" t="s">
        <v>289</v>
      </c>
      <c r="J76" s="130"/>
      <c r="K76" s="130" t="s">
        <v>290</v>
      </c>
      <c r="L76" s="130"/>
      <c r="M76" s="130" t="s">
        <v>291</v>
      </c>
      <c r="N76" s="130"/>
      <c r="O76" s="131" t="s">
        <v>167</v>
      </c>
      <c r="P76" s="132"/>
      <c r="Q76" s="61">
        <f>A77</f>
        <v>44201</v>
      </c>
    </row>
    <row r="77" spans="1:17" ht="17.25" thickBot="1" x14ac:dyDescent="0.3">
      <c r="A77" s="42">
        <f>A66+1</f>
        <v>44201</v>
      </c>
      <c r="B77" s="117"/>
      <c r="C77" s="117"/>
      <c r="D77" s="117"/>
      <c r="E77" s="112"/>
      <c r="F77" s="112"/>
      <c r="G77" s="112"/>
      <c r="H77" s="112"/>
      <c r="I77" s="117"/>
      <c r="J77" s="117"/>
      <c r="K77" s="117"/>
      <c r="L77" s="117"/>
      <c r="M77" s="117"/>
      <c r="N77" s="117"/>
      <c r="O77" s="112"/>
      <c r="P77" s="113"/>
      <c r="Q77" s="43">
        <f>WEEKDAY(Q76)</f>
        <v>3</v>
      </c>
    </row>
    <row r="78" spans="1:17" ht="18" thickTop="1" thickBot="1" x14ac:dyDescent="0.35">
      <c r="A78" s="45">
        <f>VLOOKUP("x",$A$2:$B$7,2)</f>
        <v>1250</v>
      </c>
      <c r="B78" s="114">
        <f>VLOOKUP("x",$A$2:$P$7,3)</f>
        <v>440</v>
      </c>
      <c r="C78" s="114"/>
      <c r="D78" s="114"/>
      <c r="E78" s="114">
        <f>VLOOKUP("x",$A$2:$P$7,6)</f>
        <v>140</v>
      </c>
      <c r="F78" s="114"/>
      <c r="G78" s="114">
        <f>VLOOKUP("x",$A$2:$P$7,8)</f>
        <v>150</v>
      </c>
      <c r="H78" s="114"/>
      <c r="I78" s="114">
        <f>VLOOKUP("x",$A$2:$P$7,10)</f>
        <v>160</v>
      </c>
      <c r="J78" s="114"/>
      <c r="K78" s="114">
        <f>VLOOKUP("x",$A$2:$P$7,12)</f>
        <v>140</v>
      </c>
      <c r="L78" s="114"/>
      <c r="M78" s="114">
        <f>VLOOKUP("x",$A$2:$P$7,14)</f>
        <v>160</v>
      </c>
      <c r="N78" s="114"/>
      <c r="O78" s="114">
        <f>VLOOKUP("x",$A$2:$P$7,16)</f>
        <v>60</v>
      </c>
      <c r="P78" s="115"/>
      <c r="Q78" s="46"/>
    </row>
    <row r="79" spans="1:17" ht="18" thickTop="1" thickBot="1" x14ac:dyDescent="0.35">
      <c r="A79" s="47" t="s">
        <v>292</v>
      </c>
      <c r="B79" s="48">
        <v>216</v>
      </c>
      <c r="C79" s="49"/>
      <c r="D79" s="50"/>
      <c r="E79" s="48"/>
      <c r="F79" s="50"/>
      <c r="G79" s="48"/>
      <c r="H79" s="50"/>
      <c r="I79" s="48"/>
      <c r="J79" s="50"/>
      <c r="K79" s="48"/>
      <c r="L79" s="50"/>
      <c r="M79" s="48"/>
      <c r="N79" s="50"/>
      <c r="O79" s="48"/>
      <c r="P79" s="50"/>
      <c r="Q79" s="120" t="str">
        <f>"GESAMT: "
&amp;
SUM(B84:P84)</f>
        <v>GESAMT: 1057</v>
      </c>
    </row>
    <row r="80" spans="1:17" ht="17.25" thickBot="1" x14ac:dyDescent="0.35">
      <c r="A80" s="47" t="s">
        <v>293</v>
      </c>
      <c r="B80" s="51">
        <v>279</v>
      </c>
      <c r="C80" s="52"/>
      <c r="D80" s="53"/>
      <c r="E80" s="51">
        <v>101</v>
      </c>
      <c r="F80" s="53"/>
      <c r="G80" s="51">
        <v>16</v>
      </c>
      <c r="H80" s="53"/>
      <c r="I80" s="51"/>
      <c r="J80" s="53"/>
      <c r="K80" s="51">
        <v>66</v>
      </c>
      <c r="L80" s="53"/>
      <c r="M80" s="51">
        <v>72</v>
      </c>
      <c r="N80" s="53"/>
      <c r="O80" s="51">
        <v>129</v>
      </c>
      <c r="P80" s="53"/>
      <c r="Q80" s="121"/>
    </row>
    <row r="81" spans="1:17" ht="17.25" thickBot="1" x14ac:dyDescent="0.35">
      <c r="A81" s="47" t="s">
        <v>294</v>
      </c>
      <c r="B81" s="51"/>
      <c r="C81" s="52"/>
      <c r="D81" s="53"/>
      <c r="E81" s="51"/>
      <c r="F81" s="53"/>
      <c r="G81" s="51"/>
      <c r="H81" s="53"/>
      <c r="I81" s="51"/>
      <c r="J81" s="53"/>
      <c r="K81" s="51"/>
      <c r="L81" s="53"/>
      <c r="M81" s="51"/>
      <c r="N81" s="53"/>
      <c r="O81" s="51"/>
      <c r="P81" s="53"/>
      <c r="Q81" s="121"/>
    </row>
    <row r="82" spans="1:17" ht="17.25" thickBot="1" x14ac:dyDescent="0.35">
      <c r="A82" s="47" t="s">
        <v>295</v>
      </c>
      <c r="B82" s="51">
        <v>56</v>
      </c>
      <c r="C82" s="52"/>
      <c r="D82" s="53"/>
      <c r="E82" s="51">
        <v>33</v>
      </c>
      <c r="F82" s="53"/>
      <c r="G82" s="51"/>
      <c r="H82" s="53"/>
      <c r="I82" s="51">
        <v>28</v>
      </c>
      <c r="J82" s="53"/>
      <c r="K82" s="51">
        <v>24</v>
      </c>
      <c r="L82" s="53"/>
      <c r="M82" s="51">
        <v>37</v>
      </c>
      <c r="N82" s="53"/>
      <c r="O82" s="51"/>
      <c r="P82" s="53"/>
      <c r="Q82" s="121"/>
    </row>
    <row r="83" spans="1:17" ht="17.25" thickBot="1" x14ac:dyDescent="0.35">
      <c r="A83" s="47" t="s">
        <v>296</v>
      </c>
      <c r="B83" s="54"/>
      <c r="C83" s="55"/>
      <c r="D83" s="56"/>
      <c r="E83" s="54"/>
      <c r="F83" s="56"/>
      <c r="G83" s="54"/>
      <c r="H83" s="56"/>
      <c r="I83" s="54"/>
      <c r="J83" s="56"/>
      <c r="K83" s="54"/>
      <c r="L83" s="56"/>
      <c r="M83" s="54"/>
      <c r="N83" s="56"/>
      <c r="O83" s="54"/>
      <c r="P83" s="56"/>
      <c r="Q83" s="122"/>
    </row>
    <row r="84" spans="1:17" ht="17.25" thickBot="1" x14ac:dyDescent="0.35">
      <c r="A84" s="47" t="s">
        <v>297</v>
      </c>
      <c r="B84" s="123">
        <f>SUM(B79:D83)</f>
        <v>551</v>
      </c>
      <c r="C84" s="123"/>
      <c r="D84" s="123"/>
      <c r="E84" s="124">
        <f>SUM(E79:F83)</f>
        <v>134</v>
      </c>
      <c r="F84" s="125"/>
      <c r="G84" s="124">
        <f t="shared" ref="G84" si="30">SUM(G79:H83)</f>
        <v>16</v>
      </c>
      <c r="H84" s="125"/>
      <c r="I84" s="124">
        <f t="shared" ref="I84" si="31">SUM(I79:J83)</f>
        <v>28</v>
      </c>
      <c r="J84" s="125"/>
      <c r="K84" s="124">
        <f t="shared" ref="K84" si="32">SUM(K79:L83)</f>
        <v>90</v>
      </c>
      <c r="L84" s="125"/>
      <c r="M84" s="124">
        <f t="shared" ref="M84" si="33">SUM(M79:N83)</f>
        <v>109</v>
      </c>
      <c r="N84" s="125"/>
      <c r="O84" s="124">
        <f t="shared" ref="O84" si="34">SUM(O79:P83)</f>
        <v>129</v>
      </c>
      <c r="P84" s="125"/>
      <c r="Q84" s="126"/>
    </row>
    <row r="85" spans="1:17" ht="17.25" thickBot="1" x14ac:dyDescent="0.35">
      <c r="A85" s="57" t="str">
        <f xml:space="preserve"> "Zuwenig / Zuviel bei " &amp; $A78 &amp; " kcal"</f>
        <v>Zuwenig / Zuviel bei 1250 kcal</v>
      </c>
      <c r="B85" s="128">
        <f>B84-B78</f>
        <v>111</v>
      </c>
      <c r="C85" s="128"/>
      <c r="D85" s="128"/>
      <c r="E85" s="118">
        <f>E84-E78</f>
        <v>-6</v>
      </c>
      <c r="F85" s="119"/>
      <c r="G85" s="118">
        <f>G84-G78</f>
        <v>-134</v>
      </c>
      <c r="H85" s="119"/>
      <c r="I85" s="118">
        <f>I84-I78</f>
        <v>-132</v>
      </c>
      <c r="J85" s="119"/>
      <c r="K85" s="118">
        <f>K84-K78</f>
        <v>-50</v>
      </c>
      <c r="L85" s="119"/>
      <c r="M85" s="118">
        <f>M84-M78</f>
        <v>-51</v>
      </c>
      <c r="N85" s="119"/>
      <c r="O85" s="118">
        <f>O84-O78</f>
        <v>69</v>
      </c>
      <c r="P85" s="119"/>
      <c r="Q85" s="127"/>
    </row>
    <row r="86" spans="1:17" ht="17.25" thickTop="1" x14ac:dyDescent="0.3">
      <c r="A86" s="63"/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5"/>
      <c r="P86" s="135"/>
      <c r="Q86" s="64"/>
    </row>
  </sheetData>
  <mergeCells count="316">
    <mergeCell ref="O86:P86"/>
    <mergeCell ref="B86:D86"/>
    <mergeCell ref="E86:F86"/>
    <mergeCell ref="G86:H86"/>
    <mergeCell ref="I86:J86"/>
    <mergeCell ref="K86:L86"/>
    <mergeCell ref="M86:N86"/>
    <mergeCell ref="E85:F85"/>
    <mergeCell ref="G85:H85"/>
    <mergeCell ref="I85:J85"/>
    <mergeCell ref="K85:L85"/>
    <mergeCell ref="M85:N85"/>
    <mergeCell ref="O85:P85"/>
    <mergeCell ref="Q79:Q83"/>
    <mergeCell ref="B84:D84"/>
    <mergeCell ref="E84:F84"/>
    <mergeCell ref="G84:H84"/>
    <mergeCell ref="I84:J84"/>
    <mergeCell ref="K84:L84"/>
    <mergeCell ref="M84:N84"/>
    <mergeCell ref="O84:P84"/>
    <mergeCell ref="Q84:Q85"/>
    <mergeCell ref="B85:D85"/>
    <mergeCell ref="O76:P77"/>
    <mergeCell ref="B78:D78"/>
    <mergeCell ref="E78:F78"/>
    <mergeCell ref="G78:H78"/>
    <mergeCell ref="I78:J78"/>
    <mergeCell ref="K78:L78"/>
    <mergeCell ref="M78:N78"/>
    <mergeCell ref="O78:P78"/>
    <mergeCell ref="B76:D77"/>
    <mergeCell ref="E76:F77"/>
    <mergeCell ref="G76:H77"/>
    <mergeCell ref="I76:J77"/>
    <mergeCell ref="K76:L77"/>
    <mergeCell ref="M76:N77"/>
    <mergeCell ref="B75:D75"/>
    <mergeCell ref="E75:F75"/>
    <mergeCell ref="G75:H75"/>
    <mergeCell ref="I75:J75"/>
    <mergeCell ref="K75:L75"/>
    <mergeCell ref="M75:N75"/>
    <mergeCell ref="O75:P75"/>
    <mergeCell ref="B74:D74"/>
    <mergeCell ref="E74:F74"/>
    <mergeCell ref="G74:H74"/>
    <mergeCell ref="I74:J74"/>
    <mergeCell ref="K74:L74"/>
    <mergeCell ref="M74:N74"/>
    <mergeCell ref="O67:P67"/>
    <mergeCell ref="Q68:Q72"/>
    <mergeCell ref="B73:D73"/>
    <mergeCell ref="E73:F73"/>
    <mergeCell ref="G73:H73"/>
    <mergeCell ref="I73:J73"/>
    <mergeCell ref="K73:L73"/>
    <mergeCell ref="M73:N73"/>
    <mergeCell ref="O73:P73"/>
    <mergeCell ref="Q73:Q74"/>
    <mergeCell ref="B67:D67"/>
    <mergeCell ref="E67:F67"/>
    <mergeCell ref="G67:H67"/>
    <mergeCell ref="I67:J67"/>
    <mergeCell ref="K67:L67"/>
    <mergeCell ref="M67:N67"/>
    <mergeCell ref="O74:P74"/>
    <mergeCell ref="O64:P64"/>
    <mergeCell ref="B65:D66"/>
    <mergeCell ref="E65:F66"/>
    <mergeCell ref="G65:H66"/>
    <mergeCell ref="I65:J66"/>
    <mergeCell ref="K65:L66"/>
    <mergeCell ref="M65:N66"/>
    <mergeCell ref="O65:P66"/>
    <mergeCell ref="B64:D64"/>
    <mergeCell ref="E64:F64"/>
    <mergeCell ref="G64:H64"/>
    <mergeCell ref="I64:J64"/>
    <mergeCell ref="K64:L64"/>
    <mergeCell ref="M64:N64"/>
    <mergeCell ref="E63:F63"/>
    <mergeCell ref="G63:H63"/>
    <mergeCell ref="I63:J63"/>
    <mergeCell ref="K63:L63"/>
    <mergeCell ref="M63:N63"/>
    <mergeCell ref="O63:P63"/>
    <mergeCell ref="Q57:Q61"/>
    <mergeCell ref="B62:D62"/>
    <mergeCell ref="E62:F62"/>
    <mergeCell ref="G62:H62"/>
    <mergeCell ref="I62:J62"/>
    <mergeCell ref="K62:L62"/>
    <mergeCell ref="M62:N62"/>
    <mergeCell ref="O62:P62"/>
    <mergeCell ref="Q62:Q63"/>
    <mergeCell ref="B63:D63"/>
    <mergeCell ref="O54:P55"/>
    <mergeCell ref="B56:D56"/>
    <mergeCell ref="E56:F56"/>
    <mergeCell ref="G56:H56"/>
    <mergeCell ref="I56:J56"/>
    <mergeCell ref="K56:L56"/>
    <mergeCell ref="M56:N56"/>
    <mergeCell ref="O56:P56"/>
    <mergeCell ref="B54:D55"/>
    <mergeCell ref="E54:F55"/>
    <mergeCell ref="G54:H55"/>
    <mergeCell ref="I54:J55"/>
    <mergeCell ref="K54:L55"/>
    <mergeCell ref="M54:N55"/>
    <mergeCell ref="B53:D53"/>
    <mergeCell ref="E53:F53"/>
    <mergeCell ref="G53:H53"/>
    <mergeCell ref="I53:J53"/>
    <mergeCell ref="K53:L53"/>
    <mergeCell ref="M53:N53"/>
    <mergeCell ref="O53:P53"/>
    <mergeCell ref="B52:D52"/>
    <mergeCell ref="E52:F52"/>
    <mergeCell ref="G52:H52"/>
    <mergeCell ref="I52:J52"/>
    <mergeCell ref="K52:L52"/>
    <mergeCell ref="M52:N52"/>
    <mergeCell ref="O45:P45"/>
    <mergeCell ref="Q46:Q50"/>
    <mergeCell ref="B51:D51"/>
    <mergeCell ref="E51:F51"/>
    <mergeCell ref="G51:H51"/>
    <mergeCell ref="I51:J51"/>
    <mergeCell ref="K51:L51"/>
    <mergeCell ref="M51:N51"/>
    <mergeCell ref="O51:P51"/>
    <mergeCell ref="Q51:Q52"/>
    <mergeCell ref="B45:D45"/>
    <mergeCell ref="E45:F45"/>
    <mergeCell ref="G45:H45"/>
    <mergeCell ref="I45:J45"/>
    <mergeCell ref="K45:L45"/>
    <mergeCell ref="M45:N45"/>
    <mergeCell ref="O52:P52"/>
    <mergeCell ref="O42:P42"/>
    <mergeCell ref="B43:D44"/>
    <mergeCell ref="E43:F44"/>
    <mergeCell ref="G43:H44"/>
    <mergeCell ref="I43:J44"/>
    <mergeCell ref="K43:L44"/>
    <mergeCell ref="M43:N44"/>
    <mergeCell ref="O43:P44"/>
    <mergeCell ref="B42:D42"/>
    <mergeCell ref="E42:F42"/>
    <mergeCell ref="G42:H42"/>
    <mergeCell ref="I42:J42"/>
    <mergeCell ref="K42:L42"/>
    <mergeCell ref="M42:N42"/>
    <mergeCell ref="E41:F41"/>
    <mergeCell ref="G41:H41"/>
    <mergeCell ref="I41:J41"/>
    <mergeCell ref="K41:L41"/>
    <mergeCell ref="M41:N41"/>
    <mergeCell ref="O41:P41"/>
    <mergeCell ref="Q35:Q39"/>
    <mergeCell ref="B40:D40"/>
    <mergeCell ref="E40:F40"/>
    <mergeCell ref="G40:H40"/>
    <mergeCell ref="I40:J40"/>
    <mergeCell ref="K40:L40"/>
    <mergeCell ref="M40:N40"/>
    <mergeCell ref="O40:P40"/>
    <mergeCell ref="Q40:Q41"/>
    <mergeCell ref="B41:D41"/>
    <mergeCell ref="O32:P33"/>
    <mergeCell ref="B34:D34"/>
    <mergeCell ref="E34:F34"/>
    <mergeCell ref="G34:H34"/>
    <mergeCell ref="I34:J34"/>
    <mergeCell ref="K34:L34"/>
    <mergeCell ref="M34:N34"/>
    <mergeCell ref="O34:P34"/>
    <mergeCell ref="B32:D33"/>
    <mergeCell ref="E32:F33"/>
    <mergeCell ref="G32:H33"/>
    <mergeCell ref="I32:J33"/>
    <mergeCell ref="K32:L33"/>
    <mergeCell ref="M32:N33"/>
    <mergeCell ref="B31:D31"/>
    <mergeCell ref="E31:F31"/>
    <mergeCell ref="G31:H31"/>
    <mergeCell ref="I31:J31"/>
    <mergeCell ref="K31:L31"/>
    <mergeCell ref="M31:N31"/>
    <mergeCell ref="O31:P31"/>
    <mergeCell ref="B30:D30"/>
    <mergeCell ref="E30:F30"/>
    <mergeCell ref="G30:H30"/>
    <mergeCell ref="I30:J30"/>
    <mergeCell ref="K30:L30"/>
    <mergeCell ref="M30:N30"/>
    <mergeCell ref="O23:P23"/>
    <mergeCell ref="Q24:Q28"/>
    <mergeCell ref="B29:D29"/>
    <mergeCell ref="E29:F29"/>
    <mergeCell ref="G29:H29"/>
    <mergeCell ref="I29:J29"/>
    <mergeCell ref="K29:L29"/>
    <mergeCell ref="M29:N29"/>
    <mergeCell ref="O29:P29"/>
    <mergeCell ref="Q29:Q30"/>
    <mergeCell ref="B23:D23"/>
    <mergeCell ref="E23:F23"/>
    <mergeCell ref="G23:H23"/>
    <mergeCell ref="I23:J23"/>
    <mergeCell ref="K23:L23"/>
    <mergeCell ref="M23:N23"/>
    <mergeCell ref="O30:P30"/>
    <mergeCell ref="O20:P20"/>
    <mergeCell ref="B21:D22"/>
    <mergeCell ref="E21:F22"/>
    <mergeCell ref="G21:H22"/>
    <mergeCell ref="I21:J22"/>
    <mergeCell ref="K21:L22"/>
    <mergeCell ref="M21:N22"/>
    <mergeCell ref="O21:P22"/>
    <mergeCell ref="B20:D20"/>
    <mergeCell ref="E20:F20"/>
    <mergeCell ref="G20:H20"/>
    <mergeCell ref="I20:J20"/>
    <mergeCell ref="K20:L20"/>
    <mergeCell ref="M20:N20"/>
    <mergeCell ref="E19:F19"/>
    <mergeCell ref="G19:H19"/>
    <mergeCell ref="I19:J19"/>
    <mergeCell ref="K19:L19"/>
    <mergeCell ref="M19:N19"/>
    <mergeCell ref="O19:P19"/>
    <mergeCell ref="Q13:Q17"/>
    <mergeCell ref="B18:D18"/>
    <mergeCell ref="E18:F18"/>
    <mergeCell ref="G18:H18"/>
    <mergeCell ref="I18:J18"/>
    <mergeCell ref="K18:L18"/>
    <mergeCell ref="M18:N18"/>
    <mergeCell ref="O18:P18"/>
    <mergeCell ref="Q18:Q19"/>
    <mergeCell ref="B19:D19"/>
    <mergeCell ref="O10:P11"/>
    <mergeCell ref="B12:D12"/>
    <mergeCell ref="E12:F12"/>
    <mergeCell ref="G12:H12"/>
    <mergeCell ref="I12:J12"/>
    <mergeCell ref="K12:L12"/>
    <mergeCell ref="M12:N12"/>
    <mergeCell ref="O12:P12"/>
    <mergeCell ref="B10:D11"/>
    <mergeCell ref="E10:F11"/>
    <mergeCell ref="G10:H11"/>
    <mergeCell ref="I10:J11"/>
    <mergeCell ref="K10:L11"/>
    <mergeCell ref="M10:N11"/>
    <mergeCell ref="P7:Q7"/>
    <mergeCell ref="C8:E8"/>
    <mergeCell ref="F8:G8"/>
    <mergeCell ref="H8:I8"/>
    <mergeCell ref="J8:K8"/>
    <mergeCell ref="L8:M8"/>
    <mergeCell ref="N8:O8"/>
    <mergeCell ref="P8:Q8"/>
    <mergeCell ref="C7:E7"/>
    <mergeCell ref="F7:G7"/>
    <mergeCell ref="H7:I7"/>
    <mergeCell ref="J7:K7"/>
    <mergeCell ref="L7:M7"/>
    <mergeCell ref="N7:O7"/>
    <mergeCell ref="P5:Q5"/>
    <mergeCell ref="C6:E6"/>
    <mergeCell ref="F6:G6"/>
    <mergeCell ref="H6:I6"/>
    <mergeCell ref="J6:K6"/>
    <mergeCell ref="L6:M6"/>
    <mergeCell ref="N6:O6"/>
    <mergeCell ref="P6:Q6"/>
    <mergeCell ref="C5:E5"/>
    <mergeCell ref="F5:G5"/>
    <mergeCell ref="H5:I5"/>
    <mergeCell ref="J5:K5"/>
    <mergeCell ref="L5:M5"/>
    <mergeCell ref="N5:O5"/>
    <mergeCell ref="P3:Q3"/>
    <mergeCell ref="C4:E4"/>
    <mergeCell ref="F4:G4"/>
    <mergeCell ref="H4:I4"/>
    <mergeCell ref="J4:K4"/>
    <mergeCell ref="L4:M4"/>
    <mergeCell ref="N4:O4"/>
    <mergeCell ref="P4:Q4"/>
    <mergeCell ref="C3:E3"/>
    <mergeCell ref="F3:G3"/>
    <mergeCell ref="H3:I3"/>
    <mergeCell ref="J3:K3"/>
    <mergeCell ref="L3:M3"/>
    <mergeCell ref="N3:O3"/>
    <mergeCell ref="A1:B1"/>
    <mergeCell ref="C1:E1"/>
    <mergeCell ref="F1:G1"/>
    <mergeCell ref="H1:I1"/>
    <mergeCell ref="J1:K1"/>
    <mergeCell ref="L1:M1"/>
    <mergeCell ref="N1:O1"/>
    <mergeCell ref="P1:Q1"/>
    <mergeCell ref="C2:E2"/>
    <mergeCell ref="F2:G2"/>
    <mergeCell ref="H2:I2"/>
    <mergeCell ref="J2:K2"/>
    <mergeCell ref="L2:M2"/>
    <mergeCell ref="N2:O2"/>
    <mergeCell ref="P2:Q2"/>
  </mergeCells>
  <conditionalFormatting sqref="B19:P19">
    <cfRule type="cellIs" dxfId="80" priority="13" operator="greaterThan">
      <formula>0</formula>
    </cfRule>
    <cfRule type="cellIs" dxfId="79" priority="14" operator="lessThanOrEqual">
      <formula>0</formula>
    </cfRule>
  </conditionalFormatting>
  <conditionalFormatting sqref="B30:P30">
    <cfRule type="cellIs" dxfId="78" priority="11" operator="greaterThan">
      <formula>0</formula>
    </cfRule>
    <cfRule type="cellIs" dxfId="77" priority="12" operator="lessThanOrEqual">
      <formula>0</formula>
    </cfRule>
  </conditionalFormatting>
  <conditionalFormatting sqref="B52:P52">
    <cfRule type="cellIs" dxfId="76" priority="9" operator="greaterThan">
      <formula>0</formula>
    </cfRule>
    <cfRule type="cellIs" dxfId="75" priority="10" operator="lessThanOrEqual">
      <formula>0</formula>
    </cfRule>
  </conditionalFormatting>
  <conditionalFormatting sqref="B63:P63">
    <cfRule type="cellIs" dxfId="74" priority="7" operator="greaterThan">
      <formula>0</formula>
    </cfRule>
    <cfRule type="cellIs" dxfId="73" priority="8" operator="lessThanOrEqual">
      <formula>0</formula>
    </cfRule>
  </conditionalFormatting>
  <conditionalFormatting sqref="B74:P74">
    <cfRule type="cellIs" dxfId="72" priority="5" operator="greaterThan">
      <formula>0</formula>
    </cfRule>
    <cfRule type="cellIs" dxfId="71" priority="6" operator="lessThanOrEqual">
      <formula>0</formula>
    </cfRule>
  </conditionalFormatting>
  <conditionalFormatting sqref="B85:P85">
    <cfRule type="cellIs" dxfId="70" priority="3" operator="greaterThan">
      <formula>0</formula>
    </cfRule>
    <cfRule type="cellIs" dxfId="69" priority="4" operator="lessThanOrEqual">
      <formula>0</formula>
    </cfRule>
  </conditionalFormatting>
  <conditionalFormatting sqref="B41:P41">
    <cfRule type="cellIs" dxfId="68" priority="1" operator="greaterThan">
      <formula>0</formula>
    </cfRule>
    <cfRule type="cellIs" dxfId="67" priority="2" operator="lessThanOrEqual">
      <formula>0</formula>
    </cfRule>
  </conditionalFormatting>
  <printOptions horizontalCentered="1" verticalCentered="1"/>
  <pageMargins left="1.2204724409448819" right="0.23622047244094491" top="0.19685039370078741" bottom="0.19685039370078741" header="0" footer="0"/>
  <pageSetup paperSize="9" scale="77" fitToHeight="0" orientation="landscape" horizontalDpi="0" verticalDpi="0" r:id="rId1"/>
  <rowBreaks count="1" manualBreakCount="1">
    <brk id="41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D21B1-5514-4063-BF11-4A7975CD148B}">
  <sheetPr codeName="Tabelle8">
    <pageSetUpPr fitToPage="1"/>
  </sheetPr>
  <dimension ref="A1:H42"/>
  <sheetViews>
    <sheetView topLeftCell="A22" zoomScaleNormal="100" workbookViewId="0">
      <selection activeCell="H25" sqref="H25"/>
    </sheetView>
  </sheetViews>
  <sheetFormatPr baseColWidth="10" defaultColWidth="10.7109375" defaultRowHeight="15" x14ac:dyDescent="0.25"/>
  <cols>
    <col min="1" max="1" width="22.28515625" customWidth="1"/>
    <col min="2" max="3" width="18.7109375" customWidth="1"/>
    <col min="4" max="4" width="21.85546875" bestFit="1" customWidth="1"/>
    <col min="5" max="5" width="20.85546875" bestFit="1" customWidth="1"/>
  </cols>
  <sheetData>
    <row r="1" spans="1:5" ht="15.75" thickBot="1" x14ac:dyDescent="0.3"/>
    <row r="2" spans="1:5" ht="29.25" customHeight="1" thickBot="1" x14ac:dyDescent="0.65">
      <c r="A2" s="30" t="s">
        <v>51</v>
      </c>
      <c r="B2" s="94" t="s">
        <v>50</v>
      </c>
      <c r="C2" s="94"/>
      <c r="D2" s="94"/>
      <c r="E2" s="29">
        <v>44188</v>
      </c>
    </row>
    <row r="3" spans="1:5" ht="18.75" thickBot="1" x14ac:dyDescent="0.4">
      <c r="A3" s="5" t="s">
        <v>49</v>
      </c>
      <c r="B3" s="28">
        <v>1</v>
      </c>
      <c r="C3" s="5" t="s">
        <v>238</v>
      </c>
      <c r="D3" s="5"/>
      <c r="E3" s="27" t="s">
        <v>0</v>
      </c>
    </row>
    <row r="4" spans="1:5" ht="25.5" customHeight="1" thickBot="1" x14ac:dyDescent="0.4">
      <c r="A4" s="26" t="s">
        <v>47</v>
      </c>
      <c r="B4" s="25">
        <v>0</v>
      </c>
      <c r="C4" s="5" t="s">
        <v>46</v>
      </c>
      <c r="D4" s="5"/>
      <c r="E4" s="24"/>
    </row>
    <row r="5" spans="1:5" s="21" customFormat="1" ht="39.75" thickBot="1" x14ac:dyDescent="0.3">
      <c r="A5" s="22" t="s">
        <v>45</v>
      </c>
      <c r="B5" s="23" t="s">
        <v>44</v>
      </c>
      <c r="C5" s="23" t="s">
        <v>43</v>
      </c>
      <c r="D5" s="23" t="s">
        <v>42</v>
      </c>
      <c r="E5" s="22" t="s">
        <v>41</v>
      </c>
    </row>
    <row r="6" spans="1:5" ht="24.75" x14ac:dyDescent="0.35">
      <c r="A6" s="16" t="s">
        <v>40</v>
      </c>
      <c r="B6" s="11" t="s">
        <v>13</v>
      </c>
      <c r="C6" s="11" t="s">
        <v>182</v>
      </c>
      <c r="D6" s="11" t="s">
        <v>12</v>
      </c>
      <c r="E6" s="11" t="s">
        <v>11</v>
      </c>
    </row>
    <row r="7" spans="1:5" ht="18" x14ac:dyDescent="0.35">
      <c r="A7" s="10" t="s">
        <v>0</v>
      </c>
      <c r="B7" s="7"/>
      <c r="C7" s="7" t="s">
        <v>183</v>
      </c>
      <c r="D7" s="7" t="s">
        <v>186</v>
      </c>
      <c r="E7" s="7" t="s">
        <v>9</v>
      </c>
    </row>
    <row r="8" spans="1:5" ht="18" x14ac:dyDescent="0.35">
      <c r="A8" s="9">
        <v>44188</v>
      </c>
      <c r="B8" s="7"/>
      <c r="C8" s="7" t="s">
        <v>184</v>
      </c>
      <c r="D8" s="7" t="s">
        <v>187</v>
      </c>
      <c r="E8" s="7" t="s">
        <v>8</v>
      </c>
    </row>
    <row r="9" spans="1:5" ht="18" x14ac:dyDescent="0.35">
      <c r="A9" s="20" t="s">
        <v>37</v>
      </c>
      <c r="B9" s="7"/>
      <c r="C9" s="5" t="s">
        <v>185</v>
      </c>
      <c r="D9" s="7"/>
      <c r="E9" s="7" t="s">
        <v>203</v>
      </c>
    </row>
    <row r="10" spans="1:5" ht="18.75" thickBot="1" x14ac:dyDescent="0.4">
      <c r="A10" s="19" t="s">
        <v>36</v>
      </c>
      <c r="B10" s="31">
        <v>205</v>
      </c>
      <c r="C10" s="33">
        <v>398</v>
      </c>
      <c r="D10" s="31">
        <v>318</v>
      </c>
      <c r="E10" s="31">
        <f>SUM(B10:D10)</f>
        <v>921</v>
      </c>
    </row>
    <row r="11" spans="1:5" ht="24.75" x14ac:dyDescent="0.35">
      <c r="A11" s="16" t="s">
        <v>35</v>
      </c>
      <c r="B11" s="11" t="s">
        <v>13</v>
      </c>
      <c r="C11" s="11" t="s">
        <v>135</v>
      </c>
      <c r="D11" s="11" t="s">
        <v>189</v>
      </c>
      <c r="E11" s="11" t="s">
        <v>9</v>
      </c>
    </row>
    <row r="12" spans="1:5" ht="18" x14ac:dyDescent="0.35">
      <c r="A12" s="10" t="s">
        <v>0</v>
      </c>
      <c r="B12" s="7"/>
      <c r="C12" s="7" t="s">
        <v>188</v>
      </c>
      <c r="D12" s="7" t="s">
        <v>190</v>
      </c>
      <c r="E12" s="7" t="s">
        <v>8</v>
      </c>
    </row>
    <row r="13" spans="1:5" ht="18" x14ac:dyDescent="0.35">
      <c r="A13" s="9">
        <f>A8+1</f>
        <v>44189</v>
      </c>
      <c r="B13" s="7"/>
      <c r="C13" s="7"/>
      <c r="D13" s="7" t="s">
        <v>191</v>
      </c>
      <c r="E13" s="7" t="s">
        <v>193</v>
      </c>
    </row>
    <row r="14" spans="1:5" ht="18" x14ac:dyDescent="0.35">
      <c r="A14" s="15"/>
      <c r="B14" s="7"/>
      <c r="C14" s="7"/>
      <c r="D14" s="7" t="s">
        <v>192</v>
      </c>
      <c r="E14" s="7"/>
    </row>
    <row r="15" spans="1:5" ht="18.75" thickBot="1" x14ac:dyDescent="0.4">
      <c r="A15" s="14"/>
      <c r="B15" s="33">
        <v>205</v>
      </c>
      <c r="C15" s="33">
        <v>338</v>
      </c>
      <c r="D15" s="33">
        <v>1440</v>
      </c>
      <c r="E15" s="31">
        <f>SUM(B15:D15)</f>
        <v>1983</v>
      </c>
    </row>
    <row r="16" spans="1:5" ht="24.75" x14ac:dyDescent="0.35">
      <c r="A16" s="16" t="s">
        <v>28</v>
      </c>
      <c r="B16" s="11" t="s">
        <v>208</v>
      </c>
      <c r="C16" s="11" t="s">
        <v>135</v>
      </c>
      <c r="D16" s="11" t="s">
        <v>212</v>
      </c>
      <c r="E16" s="11" t="s">
        <v>9</v>
      </c>
    </row>
    <row r="17" spans="1:8" ht="18" x14ac:dyDescent="0.35">
      <c r="A17" s="10" t="s">
        <v>0</v>
      </c>
      <c r="B17" s="7" t="s">
        <v>209</v>
      </c>
      <c r="C17" s="7" t="s">
        <v>211</v>
      </c>
      <c r="D17" s="7" t="s">
        <v>213</v>
      </c>
      <c r="E17" s="7" t="s">
        <v>8</v>
      </c>
    </row>
    <row r="18" spans="1:8" ht="18" x14ac:dyDescent="0.35">
      <c r="A18" s="9">
        <f>A13+1</f>
        <v>44190</v>
      </c>
      <c r="B18" s="7" t="s">
        <v>210</v>
      </c>
      <c r="C18" s="7"/>
      <c r="D18" s="7" t="s">
        <v>214</v>
      </c>
      <c r="E18" s="7" t="s">
        <v>204</v>
      </c>
    </row>
    <row r="19" spans="1:8" ht="18" x14ac:dyDescent="0.35">
      <c r="A19" s="15"/>
      <c r="B19" s="7"/>
      <c r="C19" s="7"/>
      <c r="D19" s="7" t="s">
        <v>215</v>
      </c>
      <c r="E19" s="7"/>
    </row>
    <row r="20" spans="1:8" ht="18.75" thickBot="1" x14ac:dyDescent="0.4">
      <c r="A20" s="14"/>
      <c r="B20" s="33">
        <v>439</v>
      </c>
      <c r="C20" s="33">
        <v>321</v>
      </c>
      <c r="D20" s="33">
        <v>970</v>
      </c>
      <c r="E20" s="31">
        <f>SUM(B20:D20)</f>
        <v>1730</v>
      </c>
    </row>
    <row r="21" spans="1:8" ht="24.75" x14ac:dyDescent="0.35">
      <c r="A21" s="16" t="s">
        <v>27</v>
      </c>
      <c r="B21" s="11" t="s">
        <v>216</v>
      </c>
      <c r="C21" s="11" t="s">
        <v>217</v>
      </c>
      <c r="D21" s="11" t="s">
        <v>144</v>
      </c>
      <c r="E21" s="11" t="s">
        <v>205</v>
      </c>
    </row>
    <row r="22" spans="1:8" ht="18" x14ac:dyDescent="0.35">
      <c r="A22" s="10" t="s">
        <v>0</v>
      </c>
      <c r="B22" s="7" t="s">
        <v>209</v>
      </c>
      <c r="C22" s="7" t="s">
        <v>218</v>
      </c>
      <c r="D22" s="7"/>
      <c r="E22" s="7" t="s">
        <v>8</v>
      </c>
    </row>
    <row r="23" spans="1:8" ht="18" x14ac:dyDescent="0.35">
      <c r="A23" s="9">
        <f>A18+1</f>
        <v>44191</v>
      </c>
      <c r="B23" s="7" t="s">
        <v>210</v>
      </c>
      <c r="C23" s="7" t="s">
        <v>183</v>
      </c>
      <c r="D23" s="7"/>
      <c r="E23" s="7" t="s">
        <v>206</v>
      </c>
    </row>
    <row r="24" spans="1:8" ht="18" x14ac:dyDescent="0.35">
      <c r="A24" s="15"/>
      <c r="B24" s="7"/>
      <c r="C24" s="7"/>
      <c r="D24" s="7"/>
      <c r="E24" s="7"/>
    </row>
    <row r="25" spans="1:8" ht="18.75" thickBot="1" x14ac:dyDescent="0.4">
      <c r="A25" s="14"/>
      <c r="B25" s="33">
        <v>482</v>
      </c>
      <c r="C25" s="33">
        <v>426</v>
      </c>
      <c r="D25" s="33">
        <v>182</v>
      </c>
      <c r="E25" s="31">
        <f>SUM(B25:D25)</f>
        <v>1090</v>
      </c>
    </row>
    <row r="26" spans="1:8" ht="24.75" x14ac:dyDescent="0.35">
      <c r="A26" s="16" t="s">
        <v>22</v>
      </c>
      <c r="B26" s="11" t="s">
        <v>13</v>
      </c>
      <c r="C26" s="11"/>
      <c r="D26" s="11" t="s">
        <v>224</v>
      </c>
      <c r="E26" s="11" t="s">
        <v>205</v>
      </c>
      <c r="H26" s="34"/>
    </row>
    <row r="27" spans="1:8" ht="18" x14ac:dyDescent="0.35">
      <c r="A27" s="10" t="s">
        <v>0</v>
      </c>
      <c r="B27" s="7"/>
      <c r="C27" s="7"/>
      <c r="D27" s="7" t="s">
        <v>225</v>
      </c>
      <c r="E27" s="7" t="s">
        <v>8</v>
      </c>
      <c r="H27" s="34"/>
    </row>
    <row r="28" spans="1:8" ht="18" x14ac:dyDescent="0.35">
      <c r="A28" s="9">
        <f>A23+1</f>
        <v>44192</v>
      </c>
      <c r="B28" s="7"/>
      <c r="C28" s="7"/>
      <c r="D28" s="7" t="s">
        <v>226</v>
      </c>
      <c r="E28" s="7" t="s">
        <v>207</v>
      </c>
    </row>
    <row r="29" spans="1:8" ht="18" x14ac:dyDescent="0.35">
      <c r="A29" s="15"/>
      <c r="B29" s="7"/>
      <c r="C29" s="7"/>
      <c r="D29" s="7" t="s">
        <v>227</v>
      </c>
      <c r="E29" s="7"/>
    </row>
    <row r="30" spans="1:8" ht="18.75" thickBot="1" x14ac:dyDescent="0.4">
      <c r="A30" s="14"/>
      <c r="B30" s="33">
        <v>205</v>
      </c>
      <c r="C30" s="33"/>
      <c r="D30" s="33">
        <v>712</v>
      </c>
      <c r="E30" s="31">
        <f>SUM(B30:D30)</f>
        <v>917</v>
      </c>
    </row>
    <row r="31" spans="1:8" ht="24.75" x14ac:dyDescent="0.35">
      <c r="A31" s="12" t="s">
        <v>16</v>
      </c>
      <c r="B31" s="8" t="s">
        <v>10</v>
      </c>
      <c r="C31" s="8" t="s">
        <v>220</v>
      </c>
      <c r="D31" s="8" t="s">
        <v>12</v>
      </c>
      <c r="E31" s="11" t="s">
        <v>205</v>
      </c>
    </row>
    <row r="32" spans="1:8" ht="18" x14ac:dyDescent="0.35">
      <c r="A32" s="10" t="s">
        <v>0</v>
      </c>
      <c r="B32" s="7"/>
      <c r="C32" s="7" t="s">
        <v>221</v>
      </c>
      <c r="D32" s="7" t="s">
        <v>106</v>
      </c>
      <c r="E32" s="7" t="s">
        <v>8</v>
      </c>
    </row>
    <row r="33" spans="1:5" ht="18" x14ac:dyDescent="0.35">
      <c r="A33" s="9">
        <f>A28+1</f>
        <v>44193</v>
      </c>
      <c r="B33" s="7"/>
      <c r="C33" s="7" t="s">
        <v>222</v>
      </c>
      <c r="D33" s="7"/>
      <c r="E33" s="7" t="s">
        <v>268</v>
      </c>
    </row>
    <row r="34" spans="1:5" ht="18" x14ac:dyDescent="0.35">
      <c r="A34" s="8"/>
      <c r="B34" s="7"/>
      <c r="C34" s="7" t="s">
        <v>223</v>
      </c>
      <c r="D34" s="7"/>
      <c r="E34" s="7"/>
    </row>
    <row r="35" spans="1:5" ht="18.75" thickBot="1" x14ac:dyDescent="0.4">
      <c r="A35" s="13"/>
      <c r="B35" s="32">
        <v>216</v>
      </c>
      <c r="C35" s="32">
        <v>451</v>
      </c>
      <c r="D35" s="32">
        <v>299</v>
      </c>
      <c r="E35" s="31">
        <f>SUM(B35:D35)</f>
        <v>966</v>
      </c>
    </row>
    <row r="36" spans="1:5" ht="24.75" x14ac:dyDescent="0.35">
      <c r="A36" s="12" t="s">
        <v>15</v>
      </c>
      <c r="B36" s="8" t="s">
        <v>13</v>
      </c>
      <c r="C36" s="8" t="s">
        <v>229</v>
      </c>
      <c r="D36" s="8" t="s">
        <v>232</v>
      </c>
      <c r="E36" s="11" t="s">
        <v>205</v>
      </c>
    </row>
    <row r="37" spans="1:5" ht="18" x14ac:dyDescent="0.35">
      <c r="A37" s="10" t="s">
        <v>0</v>
      </c>
      <c r="B37" s="7"/>
      <c r="C37" s="7" t="s">
        <v>230</v>
      </c>
      <c r="D37" s="7" t="s">
        <v>233</v>
      </c>
      <c r="E37" s="7" t="s">
        <v>8</v>
      </c>
    </row>
    <row r="38" spans="1:5" ht="18" x14ac:dyDescent="0.35">
      <c r="A38" s="9">
        <f>A33+1</f>
        <v>44194</v>
      </c>
      <c r="B38" s="7"/>
      <c r="C38" s="7" t="s">
        <v>231</v>
      </c>
      <c r="D38" s="7" t="s">
        <v>234</v>
      </c>
      <c r="E38" s="7" t="s">
        <v>269</v>
      </c>
    </row>
    <row r="39" spans="1:5" ht="18" x14ac:dyDescent="0.35">
      <c r="A39" s="8"/>
      <c r="B39" s="7"/>
      <c r="C39" s="7"/>
      <c r="D39" s="7"/>
      <c r="E39" s="7"/>
    </row>
    <row r="40" spans="1:5" ht="18.75" thickBot="1" x14ac:dyDescent="0.4">
      <c r="A40" s="6"/>
      <c r="B40" s="31">
        <v>205</v>
      </c>
      <c r="C40" s="31">
        <v>446</v>
      </c>
      <c r="D40" s="31">
        <v>444</v>
      </c>
      <c r="E40" s="31">
        <f>SUM(B40:D40)</f>
        <v>1095</v>
      </c>
    </row>
    <row r="41" spans="1:5" ht="18" x14ac:dyDescent="0.35">
      <c r="A41" s="5"/>
      <c r="B41" s="5"/>
      <c r="C41" s="5"/>
      <c r="D41" s="5"/>
      <c r="E41" s="5"/>
    </row>
    <row r="42" spans="1:5" ht="15" customHeight="1" x14ac:dyDescent="0.25"/>
  </sheetData>
  <mergeCells count="1">
    <mergeCell ref="B2:D2"/>
  </mergeCells>
  <conditionalFormatting sqref="E10 E15 E20 E25 E30 E35 E40">
    <cfRule type="cellIs" dxfId="66" priority="1" stopIfTrue="1" operator="greaterThan">
      <formula>1000</formula>
    </cfRule>
    <cfRule type="cellIs" dxfId="65" priority="2" stopIfTrue="1" operator="lessThan">
      <formula>1001</formula>
    </cfRule>
  </conditionalFormatting>
  <pageMargins left="0.19685039370078741" right="0.19685039370078741" top="0.19685039370078741" bottom="0.19685039370078741" header="0.19685039370078741" footer="0.19685039370078741"/>
  <pageSetup paperSize="9" scale="97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74E5-8977-4C17-BB0B-0D6C6681BE5B}">
  <sheetPr>
    <pageSetUpPr fitToPage="1"/>
  </sheetPr>
  <dimension ref="A1:U86"/>
  <sheetViews>
    <sheetView topLeftCell="A61" zoomScaleNormal="100" workbookViewId="0">
      <selection activeCell="N82" sqref="N82"/>
    </sheetView>
  </sheetViews>
  <sheetFormatPr baseColWidth="10" defaultColWidth="10.7109375" defaultRowHeight="15" x14ac:dyDescent="0.25"/>
  <cols>
    <col min="1" max="1" width="19.5703125" bestFit="1" customWidth="1"/>
    <col min="2" max="16" width="7.7109375" customWidth="1"/>
    <col min="17" max="17" width="11.140625" customWidth="1"/>
    <col min="18" max="19" width="11.140625" style="35" bestFit="1" customWidth="1"/>
  </cols>
  <sheetData>
    <row r="1" spans="1:21" ht="32.25" customHeight="1" thickTop="1" thickBot="1" x14ac:dyDescent="0.3">
      <c r="A1" s="95" t="s">
        <v>288</v>
      </c>
      <c r="B1" s="96"/>
      <c r="C1" s="97" t="s">
        <v>170</v>
      </c>
      <c r="D1" s="98"/>
      <c r="E1" s="99"/>
      <c r="F1" s="100" t="s">
        <v>169</v>
      </c>
      <c r="G1" s="101"/>
      <c r="H1" s="100" t="s">
        <v>168</v>
      </c>
      <c r="I1" s="101"/>
      <c r="J1" s="97" t="s">
        <v>289</v>
      </c>
      <c r="K1" s="99"/>
      <c r="L1" s="97" t="s">
        <v>290</v>
      </c>
      <c r="M1" s="99"/>
      <c r="N1" s="97" t="s">
        <v>291</v>
      </c>
      <c r="O1" s="99"/>
      <c r="P1" s="100" t="s">
        <v>167</v>
      </c>
      <c r="Q1" s="101"/>
    </row>
    <row r="2" spans="1:21" ht="15.75" customHeight="1" thickTop="1" thickBot="1" x14ac:dyDescent="0.3">
      <c r="A2" s="36" t="s">
        <v>219</v>
      </c>
      <c r="B2" s="37">
        <f>IF(SUM(C2:Q2)&lt;&gt;1250,"Fehler",SUM(C2:Q2))</f>
        <v>1250</v>
      </c>
      <c r="C2" s="102">
        <v>440</v>
      </c>
      <c r="D2" s="103"/>
      <c r="E2" s="104"/>
      <c r="F2" s="102">
        <v>140</v>
      </c>
      <c r="G2" s="104"/>
      <c r="H2" s="105">
        <v>150</v>
      </c>
      <c r="I2" s="105"/>
      <c r="J2" s="105">
        <v>160</v>
      </c>
      <c r="K2" s="105"/>
      <c r="L2" s="105">
        <v>140</v>
      </c>
      <c r="M2" s="105"/>
      <c r="N2" s="105">
        <v>160</v>
      </c>
      <c r="O2" s="105"/>
      <c r="P2" s="105">
        <v>60</v>
      </c>
      <c r="Q2" s="105"/>
    </row>
    <row r="3" spans="1:21" ht="18" thickTop="1" thickBot="1" x14ac:dyDescent="0.3">
      <c r="A3" s="36"/>
      <c r="B3" s="37">
        <f>IF(SUM(C3:Q3)&lt;&gt;1500,"Fehler",SUM(C3:Q3))</f>
        <v>1500</v>
      </c>
      <c r="C3" s="102">
        <v>530</v>
      </c>
      <c r="D3" s="103"/>
      <c r="E3" s="104"/>
      <c r="F3" s="105">
        <v>180</v>
      </c>
      <c r="G3" s="105"/>
      <c r="H3" s="105">
        <v>170</v>
      </c>
      <c r="I3" s="105"/>
      <c r="J3" s="105">
        <v>190</v>
      </c>
      <c r="K3" s="105"/>
      <c r="L3" s="105">
        <v>160</v>
      </c>
      <c r="M3" s="105"/>
      <c r="N3" s="105">
        <v>200</v>
      </c>
      <c r="O3" s="105"/>
      <c r="P3" s="105">
        <v>70</v>
      </c>
      <c r="Q3" s="105"/>
    </row>
    <row r="4" spans="1:21" ht="18" thickTop="1" thickBot="1" x14ac:dyDescent="0.3">
      <c r="A4" s="36"/>
      <c r="B4" s="37">
        <f>IF(SUM(C4:Q4)&lt;&gt;1750,"Fehler",SUM(C4:Q4))</f>
        <v>1750</v>
      </c>
      <c r="C4" s="102">
        <v>600</v>
      </c>
      <c r="D4" s="103"/>
      <c r="E4" s="104"/>
      <c r="F4" s="105">
        <v>190</v>
      </c>
      <c r="G4" s="105"/>
      <c r="H4" s="105">
        <v>180</v>
      </c>
      <c r="I4" s="105"/>
      <c r="J4" s="105">
        <v>210</v>
      </c>
      <c r="K4" s="105"/>
      <c r="L4" s="105">
        <v>170</v>
      </c>
      <c r="M4" s="105"/>
      <c r="N4" s="105">
        <v>240</v>
      </c>
      <c r="O4" s="105"/>
      <c r="P4" s="105">
        <v>160</v>
      </c>
      <c r="Q4" s="105"/>
    </row>
    <row r="5" spans="1:21" ht="18" thickTop="1" thickBot="1" x14ac:dyDescent="0.3">
      <c r="A5" s="36"/>
      <c r="B5" s="37">
        <f>IF(SUM(C5:Q5)&lt;&gt;2000,"Fehler",SUM(C5:Q5))</f>
        <v>2000</v>
      </c>
      <c r="C5" s="102">
        <v>680</v>
      </c>
      <c r="D5" s="103"/>
      <c r="E5" s="104"/>
      <c r="F5" s="105">
        <v>200</v>
      </c>
      <c r="G5" s="105"/>
      <c r="H5" s="105">
        <v>200</v>
      </c>
      <c r="I5" s="105"/>
      <c r="J5" s="105">
        <v>240</v>
      </c>
      <c r="K5" s="105"/>
      <c r="L5" s="105">
        <v>200</v>
      </c>
      <c r="M5" s="105"/>
      <c r="N5" s="105">
        <v>280</v>
      </c>
      <c r="O5" s="105"/>
      <c r="P5" s="105">
        <v>200</v>
      </c>
      <c r="Q5" s="105"/>
    </row>
    <row r="6" spans="1:21" ht="18" thickTop="1" thickBot="1" x14ac:dyDescent="0.3">
      <c r="A6" s="36"/>
      <c r="B6" s="37">
        <f>IF(SUM(C6:Q6)&lt;&gt;2250,"Fehler",SUM(C6:Q6))</f>
        <v>2250</v>
      </c>
      <c r="C6" s="102">
        <v>770</v>
      </c>
      <c r="D6" s="103"/>
      <c r="E6" s="104"/>
      <c r="F6" s="105">
        <v>230</v>
      </c>
      <c r="G6" s="105"/>
      <c r="H6" s="105">
        <v>230</v>
      </c>
      <c r="I6" s="105"/>
      <c r="J6" s="105">
        <v>270</v>
      </c>
      <c r="K6" s="105"/>
      <c r="L6" s="105">
        <v>220</v>
      </c>
      <c r="M6" s="105"/>
      <c r="N6" s="105">
        <v>310</v>
      </c>
      <c r="O6" s="105"/>
      <c r="P6" s="105">
        <v>220</v>
      </c>
      <c r="Q6" s="105"/>
    </row>
    <row r="7" spans="1:21" ht="18" thickTop="1" thickBot="1" x14ac:dyDescent="0.3">
      <c r="A7" s="36"/>
      <c r="B7" s="37">
        <f>IF(SUM(C7:Q7)&lt;&gt;2500,"Fehler",SUM(C7:Q7))</f>
        <v>2500</v>
      </c>
      <c r="C7" s="102">
        <v>850</v>
      </c>
      <c r="D7" s="103"/>
      <c r="E7" s="104"/>
      <c r="F7" s="105">
        <v>250</v>
      </c>
      <c r="G7" s="105"/>
      <c r="H7" s="105">
        <v>250</v>
      </c>
      <c r="I7" s="105"/>
      <c r="J7" s="105">
        <v>300</v>
      </c>
      <c r="K7" s="105"/>
      <c r="L7" s="102">
        <v>250</v>
      </c>
      <c r="M7" s="104"/>
      <c r="N7" s="105">
        <v>350</v>
      </c>
      <c r="O7" s="105"/>
      <c r="P7" s="105">
        <v>250</v>
      </c>
      <c r="Q7" s="105"/>
    </row>
    <row r="8" spans="1:21" ht="9.75" customHeight="1" thickTop="1" thickBot="1" x14ac:dyDescent="0.3">
      <c r="A8" s="38"/>
      <c r="B8" s="37"/>
      <c r="C8" s="106"/>
      <c r="D8" s="107"/>
      <c r="E8" s="108"/>
      <c r="F8" s="109"/>
      <c r="G8" s="109"/>
      <c r="H8" s="109"/>
      <c r="I8" s="109"/>
      <c r="J8" s="109"/>
      <c r="K8" s="109"/>
      <c r="L8" s="106"/>
      <c r="M8" s="108"/>
      <c r="N8" s="109"/>
      <c r="O8" s="109"/>
      <c r="P8" s="109"/>
      <c r="Q8" s="109"/>
    </row>
    <row r="9" spans="1:21" ht="9.9499999999999993" customHeight="1" thickTop="1" thickBot="1" x14ac:dyDescent="0.3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21" ht="16.5" customHeight="1" thickTop="1" x14ac:dyDescent="0.3">
      <c r="A10" s="40" t="str">
        <f>IF(Q11=1,"Sonntag",IF(Q11=2,"Montag",IF(Q11=3,"Dienstag",IF(Q11=4,"Mittwoch",IF(#REF!=5,"Donnerstag",IF(Q11=6,"Freitag","Samstag"))))))</f>
        <v>Mittwoch</v>
      </c>
      <c r="B10" s="116" t="s">
        <v>170</v>
      </c>
      <c r="C10" s="116"/>
      <c r="D10" s="116"/>
      <c r="E10" s="110" t="s">
        <v>169</v>
      </c>
      <c r="F10" s="110"/>
      <c r="G10" s="110" t="s">
        <v>168</v>
      </c>
      <c r="H10" s="110"/>
      <c r="I10" s="116" t="s">
        <v>289</v>
      </c>
      <c r="J10" s="116"/>
      <c r="K10" s="116" t="s">
        <v>290</v>
      </c>
      <c r="L10" s="116"/>
      <c r="M10" s="116" t="s">
        <v>291</v>
      </c>
      <c r="N10" s="116"/>
      <c r="O10" s="110" t="s">
        <v>167</v>
      </c>
      <c r="P10" s="111"/>
      <c r="Q10" s="41">
        <f>A11</f>
        <v>44188</v>
      </c>
    </row>
    <row r="11" spans="1:21" ht="17.25" thickBot="1" x14ac:dyDescent="0.3">
      <c r="A11" s="65">
        <v>44188</v>
      </c>
      <c r="B11" s="117"/>
      <c r="C11" s="117"/>
      <c r="D11" s="117"/>
      <c r="E11" s="112"/>
      <c r="F11" s="112"/>
      <c r="G11" s="112"/>
      <c r="H11" s="112"/>
      <c r="I11" s="117"/>
      <c r="J11" s="117"/>
      <c r="K11" s="117"/>
      <c r="L11" s="117"/>
      <c r="M11" s="117"/>
      <c r="N11" s="117"/>
      <c r="O11" s="112"/>
      <c r="P11" s="113"/>
      <c r="Q11" s="43">
        <f>WEEKDAY(Q10)</f>
        <v>4</v>
      </c>
      <c r="T11" s="44"/>
      <c r="U11" s="44"/>
    </row>
    <row r="12" spans="1:21" ht="18" thickTop="1" thickBot="1" x14ac:dyDescent="0.35">
      <c r="A12" s="45">
        <f>VLOOKUP("x",$A$2:$B$7,2)</f>
        <v>1250</v>
      </c>
      <c r="B12" s="114">
        <f>VLOOKUP("x",$A$2:$P$7,3)</f>
        <v>440</v>
      </c>
      <c r="C12" s="114"/>
      <c r="D12" s="114"/>
      <c r="E12" s="114">
        <f>VLOOKUP("x",$A$2:$P$7,6)</f>
        <v>140</v>
      </c>
      <c r="F12" s="114"/>
      <c r="G12" s="114">
        <f>VLOOKUP("x",$A$2:$P$7,8)</f>
        <v>150</v>
      </c>
      <c r="H12" s="114"/>
      <c r="I12" s="114">
        <f>VLOOKUP("x",$A$2:$P$7,10)</f>
        <v>160</v>
      </c>
      <c r="J12" s="114"/>
      <c r="K12" s="114">
        <f>VLOOKUP("x",$A$2:$P$7,12)</f>
        <v>140</v>
      </c>
      <c r="L12" s="114"/>
      <c r="M12" s="114">
        <f>VLOOKUP("x",$A$2:$P$7,14)</f>
        <v>160</v>
      </c>
      <c r="N12" s="114"/>
      <c r="O12" s="114">
        <f>VLOOKUP("x",$A$2:$P$7,16)</f>
        <v>60</v>
      </c>
      <c r="P12" s="115"/>
      <c r="Q12" s="46"/>
      <c r="S12" s="44"/>
      <c r="T12" s="44"/>
      <c r="U12" s="44"/>
    </row>
    <row r="13" spans="1:21" ht="18" thickTop="1" thickBot="1" x14ac:dyDescent="0.35">
      <c r="A13" s="47" t="s">
        <v>292</v>
      </c>
      <c r="B13" s="48">
        <v>206</v>
      </c>
      <c r="C13" s="49"/>
      <c r="D13" s="50"/>
      <c r="E13" s="48"/>
      <c r="F13" s="50"/>
      <c r="G13" s="48"/>
      <c r="H13" s="50"/>
      <c r="I13" s="48">
        <v>90</v>
      </c>
      <c r="J13" s="50"/>
      <c r="K13" s="48"/>
      <c r="L13" s="50"/>
      <c r="M13" s="48">
        <v>30</v>
      </c>
      <c r="N13" s="50"/>
      <c r="O13" s="48"/>
      <c r="P13" s="50"/>
      <c r="Q13" s="120" t="str">
        <f>"GESAMT: "
&amp;
SUM(B18:P18)</f>
        <v>GESAMT: 930</v>
      </c>
      <c r="R13" s="44"/>
      <c r="S13" s="44"/>
      <c r="T13" s="44"/>
      <c r="U13" s="44"/>
    </row>
    <row r="14" spans="1:21" ht="17.25" thickBot="1" x14ac:dyDescent="0.35">
      <c r="A14" s="47" t="s">
        <v>293</v>
      </c>
      <c r="B14" s="51"/>
      <c r="C14" s="52"/>
      <c r="D14" s="53"/>
      <c r="E14" s="51">
        <v>50</v>
      </c>
      <c r="F14" s="53"/>
      <c r="G14" s="51"/>
      <c r="H14" s="53"/>
      <c r="I14" s="51"/>
      <c r="J14" s="53"/>
      <c r="K14" s="51">
        <v>100</v>
      </c>
      <c r="L14" s="53"/>
      <c r="M14" s="51">
        <v>80</v>
      </c>
      <c r="N14" s="53"/>
      <c r="O14" s="51"/>
      <c r="P14" s="53"/>
      <c r="Q14" s="121"/>
      <c r="R14" s="44"/>
      <c r="S14" s="44"/>
      <c r="T14" s="44"/>
      <c r="U14" s="44"/>
    </row>
    <row r="15" spans="1:21" ht="17.25" thickBot="1" x14ac:dyDescent="0.35">
      <c r="A15" s="47" t="s">
        <v>294</v>
      </c>
      <c r="B15" s="51"/>
      <c r="C15" s="52"/>
      <c r="D15" s="53"/>
      <c r="E15" s="51"/>
      <c r="F15" s="53"/>
      <c r="G15" s="51"/>
      <c r="H15" s="53"/>
      <c r="I15" s="51"/>
      <c r="J15" s="53"/>
      <c r="K15" s="51"/>
      <c r="L15" s="53"/>
      <c r="M15" s="51"/>
      <c r="N15" s="53"/>
      <c r="O15" s="51"/>
      <c r="P15" s="53"/>
      <c r="Q15" s="121"/>
      <c r="R15" s="44"/>
      <c r="S15" s="44"/>
      <c r="T15" s="44"/>
      <c r="U15" s="44"/>
    </row>
    <row r="16" spans="1:21" ht="17.25" thickBot="1" x14ac:dyDescent="0.35">
      <c r="A16" s="47" t="s">
        <v>295</v>
      </c>
      <c r="B16" s="51">
        <v>114</v>
      </c>
      <c r="C16" s="52"/>
      <c r="D16" s="53"/>
      <c r="E16" s="51"/>
      <c r="F16" s="53"/>
      <c r="G16" s="51"/>
      <c r="H16" s="53"/>
      <c r="I16" s="51">
        <v>100</v>
      </c>
      <c r="J16" s="53"/>
      <c r="K16" s="51">
        <v>90</v>
      </c>
      <c r="L16" s="53"/>
      <c r="M16" s="51">
        <v>30</v>
      </c>
      <c r="N16" s="53"/>
      <c r="O16" s="51"/>
      <c r="P16" s="53"/>
      <c r="Q16" s="121"/>
      <c r="R16" s="44"/>
      <c r="S16" s="44"/>
      <c r="T16" s="44"/>
      <c r="U16" s="44"/>
    </row>
    <row r="17" spans="1:21" ht="17.25" thickBot="1" x14ac:dyDescent="0.35">
      <c r="A17" s="47" t="s">
        <v>296</v>
      </c>
      <c r="B17" s="54"/>
      <c r="C17" s="55"/>
      <c r="D17" s="56"/>
      <c r="E17" s="54"/>
      <c r="F17" s="56"/>
      <c r="G17" s="54"/>
      <c r="H17" s="56"/>
      <c r="I17" s="54"/>
      <c r="J17" s="56"/>
      <c r="K17" s="54"/>
      <c r="L17" s="56"/>
      <c r="M17" s="54"/>
      <c r="N17" s="56"/>
      <c r="O17" s="54">
        <v>40</v>
      </c>
      <c r="P17" s="56"/>
      <c r="Q17" s="122"/>
      <c r="R17" s="44"/>
      <c r="S17" s="44"/>
      <c r="T17" s="44"/>
      <c r="U17" s="44"/>
    </row>
    <row r="18" spans="1:21" ht="17.25" thickBot="1" x14ac:dyDescent="0.35">
      <c r="A18" s="47" t="s">
        <v>297</v>
      </c>
      <c r="B18" s="123">
        <f>SUM(B13:D17)</f>
        <v>320</v>
      </c>
      <c r="C18" s="123"/>
      <c r="D18" s="123"/>
      <c r="E18" s="124">
        <f>SUM(E13:F17)</f>
        <v>50</v>
      </c>
      <c r="F18" s="125"/>
      <c r="G18" s="124">
        <f t="shared" ref="G18" si="0">SUM(G13:H17)</f>
        <v>0</v>
      </c>
      <c r="H18" s="125"/>
      <c r="I18" s="124">
        <f t="shared" ref="I18" si="1">SUM(I13:J17)</f>
        <v>190</v>
      </c>
      <c r="J18" s="125"/>
      <c r="K18" s="124">
        <f t="shared" ref="K18" si="2">SUM(K13:L17)</f>
        <v>190</v>
      </c>
      <c r="L18" s="125"/>
      <c r="M18" s="124">
        <f t="shared" ref="M18" si="3">SUM(M13:N17)</f>
        <v>140</v>
      </c>
      <c r="N18" s="125"/>
      <c r="O18" s="124">
        <f t="shared" ref="O18" si="4">SUM(O13:P17)</f>
        <v>40</v>
      </c>
      <c r="P18" s="125"/>
      <c r="Q18" s="126"/>
      <c r="R18" s="44"/>
      <c r="S18" s="44"/>
      <c r="T18" s="44"/>
      <c r="U18" s="44"/>
    </row>
    <row r="19" spans="1:21" ht="17.25" thickBot="1" x14ac:dyDescent="0.35">
      <c r="A19" s="57" t="str">
        <f xml:space="preserve"> "Zuwenig / Zuviel bei " &amp; $A12 &amp; " kcal"</f>
        <v>Zuwenig / Zuviel bei 1250 kcal</v>
      </c>
      <c r="B19" s="128">
        <f>B18-B12</f>
        <v>-120</v>
      </c>
      <c r="C19" s="128"/>
      <c r="D19" s="128"/>
      <c r="E19" s="118">
        <f>E18-E12</f>
        <v>-90</v>
      </c>
      <c r="F19" s="119"/>
      <c r="G19" s="118">
        <f>G18-G12</f>
        <v>-150</v>
      </c>
      <c r="H19" s="119"/>
      <c r="I19" s="118">
        <f>I18-I12</f>
        <v>30</v>
      </c>
      <c r="J19" s="119"/>
      <c r="K19" s="118">
        <f>K18-K12</f>
        <v>50</v>
      </c>
      <c r="L19" s="119"/>
      <c r="M19" s="118">
        <f>M18-M12</f>
        <v>-20</v>
      </c>
      <c r="N19" s="119"/>
      <c r="O19" s="118">
        <f>O18-O12</f>
        <v>-20</v>
      </c>
      <c r="P19" s="119"/>
      <c r="Q19" s="127"/>
      <c r="R19"/>
      <c r="S19"/>
    </row>
    <row r="20" spans="1:21" ht="9.9499999999999993" customHeight="1" thickTop="1" thickBot="1" x14ac:dyDescent="0.35">
      <c r="A20" s="58"/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59"/>
      <c r="R20"/>
      <c r="S20"/>
    </row>
    <row r="21" spans="1:21" ht="17.25" thickTop="1" x14ac:dyDescent="0.3">
      <c r="A21" s="60" t="str">
        <f>IF(Q22=1,"Sonntag",IF(Q22=2,"Montag",IF(Q22=3,"Dienstag",IF(Q22=4,"Mittwoch",IF(Q22=5,"Donnerstag",IF(Q22=6,"Freitag","Samstag"))))))</f>
        <v>Donnerstag</v>
      </c>
      <c r="B21" s="130" t="s">
        <v>170</v>
      </c>
      <c r="C21" s="130"/>
      <c r="D21" s="130"/>
      <c r="E21" s="131" t="s">
        <v>169</v>
      </c>
      <c r="F21" s="131"/>
      <c r="G21" s="131" t="s">
        <v>168</v>
      </c>
      <c r="H21" s="131"/>
      <c r="I21" s="130" t="s">
        <v>289</v>
      </c>
      <c r="J21" s="130"/>
      <c r="K21" s="130" t="s">
        <v>290</v>
      </c>
      <c r="L21" s="130"/>
      <c r="M21" s="130" t="s">
        <v>291</v>
      </c>
      <c r="N21" s="130"/>
      <c r="O21" s="131" t="s">
        <v>167</v>
      </c>
      <c r="P21" s="132"/>
      <c r="Q21" s="61">
        <f>A22</f>
        <v>44189</v>
      </c>
    </row>
    <row r="22" spans="1:21" ht="17.25" thickBot="1" x14ac:dyDescent="0.3">
      <c r="A22" s="42">
        <f>A11+1</f>
        <v>44189</v>
      </c>
      <c r="B22" s="117"/>
      <c r="C22" s="117"/>
      <c r="D22" s="117"/>
      <c r="E22" s="112"/>
      <c r="F22" s="112"/>
      <c r="G22" s="112"/>
      <c r="H22" s="112"/>
      <c r="I22" s="117"/>
      <c r="J22" s="117"/>
      <c r="K22" s="117"/>
      <c r="L22" s="117"/>
      <c r="M22" s="117"/>
      <c r="N22" s="117"/>
      <c r="O22" s="112"/>
      <c r="P22" s="113"/>
      <c r="Q22" s="43">
        <f>WEEKDAY(Q21)</f>
        <v>5</v>
      </c>
    </row>
    <row r="23" spans="1:21" ht="18" thickTop="1" thickBot="1" x14ac:dyDescent="0.35">
      <c r="A23" s="45">
        <f>VLOOKUP("x",$A$2:$B$7,2)</f>
        <v>1250</v>
      </c>
      <c r="B23" s="114">
        <f>VLOOKUP("x",$A$2:$P$7,3)</f>
        <v>440</v>
      </c>
      <c r="C23" s="114"/>
      <c r="D23" s="114"/>
      <c r="E23" s="114">
        <f>VLOOKUP("x",$A$2:$P$7,6)</f>
        <v>140</v>
      </c>
      <c r="F23" s="114"/>
      <c r="G23" s="114">
        <f>VLOOKUP("x",$A$2:$P$7,8)</f>
        <v>150</v>
      </c>
      <c r="H23" s="114"/>
      <c r="I23" s="114">
        <f>VLOOKUP("x",$A$2:$P$7,10)</f>
        <v>160</v>
      </c>
      <c r="J23" s="114"/>
      <c r="K23" s="114">
        <f>VLOOKUP("x",$A$2:$P$7,12)</f>
        <v>140</v>
      </c>
      <c r="L23" s="114"/>
      <c r="M23" s="114">
        <f>VLOOKUP("x",$A$2:$P$7,14)</f>
        <v>160</v>
      </c>
      <c r="N23" s="114"/>
      <c r="O23" s="114">
        <f>VLOOKUP("x",$A$2:$P$7,16)</f>
        <v>60</v>
      </c>
      <c r="P23" s="115"/>
      <c r="Q23" s="46"/>
    </row>
    <row r="24" spans="1:21" ht="18" thickTop="1" thickBot="1" x14ac:dyDescent="0.35">
      <c r="A24" s="47" t="s">
        <v>292</v>
      </c>
      <c r="B24" s="48">
        <v>206</v>
      </c>
      <c r="C24" s="49"/>
      <c r="D24" s="50"/>
      <c r="E24" s="48"/>
      <c r="F24" s="50"/>
      <c r="G24" s="48"/>
      <c r="H24" s="50"/>
      <c r="I24" s="48"/>
      <c r="J24" s="50"/>
      <c r="K24" s="48"/>
      <c r="L24" s="50"/>
      <c r="M24" s="48"/>
      <c r="N24" s="50"/>
      <c r="O24" s="48"/>
      <c r="P24" s="50"/>
      <c r="Q24" s="120" t="str">
        <f>"GESAMT: "
&amp;
SUM(B29:P29)</f>
        <v>GESAMT: 1990</v>
      </c>
    </row>
    <row r="25" spans="1:21" ht="17.25" thickBot="1" x14ac:dyDescent="0.35">
      <c r="A25" s="47" t="s">
        <v>293</v>
      </c>
      <c r="B25" s="51"/>
      <c r="C25" s="52"/>
      <c r="D25" s="53"/>
      <c r="E25" s="51"/>
      <c r="F25" s="53"/>
      <c r="G25" s="51"/>
      <c r="H25" s="53"/>
      <c r="I25" s="51"/>
      <c r="J25" s="53"/>
      <c r="K25" s="51"/>
      <c r="L25" s="53"/>
      <c r="M25" s="51"/>
      <c r="N25" s="53"/>
      <c r="O25" s="51"/>
      <c r="P25" s="53"/>
      <c r="Q25" s="121"/>
    </row>
    <row r="26" spans="1:21" ht="17.25" thickBot="1" x14ac:dyDescent="0.35">
      <c r="A26" s="47" t="s">
        <v>294</v>
      </c>
      <c r="B26" s="51">
        <v>314</v>
      </c>
      <c r="C26" s="52"/>
      <c r="D26" s="53"/>
      <c r="E26" s="51"/>
      <c r="F26" s="53"/>
      <c r="G26" s="51"/>
      <c r="H26" s="53"/>
      <c r="I26" s="51"/>
      <c r="J26" s="53"/>
      <c r="K26" s="51"/>
      <c r="L26" s="53"/>
      <c r="M26" s="51">
        <v>40</v>
      </c>
      <c r="N26" s="53"/>
      <c r="O26" s="51"/>
      <c r="P26" s="53"/>
      <c r="Q26" s="121"/>
    </row>
    <row r="27" spans="1:21" ht="17.25" thickBot="1" x14ac:dyDescent="0.35">
      <c r="A27" s="47" t="s">
        <v>295</v>
      </c>
      <c r="B27" s="51">
        <v>150</v>
      </c>
      <c r="C27" s="52"/>
      <c r="D27" s="53"/>
      <c r="E27" s="51">
        <v>60</v>
      </c>
      <c r="F27" s="53"/>
      <c r="G27" s="51"/>
      <c r="H27" s="53"/>
      <c r="I27" s="51">
        <v>240</v>
      </c>
      <c r="J27" s="53"/>
      <c r="K27" s="51">
        <v>260</v>
      </c>
      <c r="L27" s="53"/>
      <c r="M27" s="51">
        <v>180</v>
      </c>
      <c r="N27" s="53"/>
      <c r="O27" s="51">
        <v>540</v>
      </c>
      <c r="P27" s="53"/>
      <c r="Q27" s="121"/>
    </row>
    <row r="28" spans="1:21" ht="17.25" thickBot="1" x14ac:dyDescent="0.35">
      <c r="A28" s="47" t="s">
        <v>296</v>
      </c>
      <c r="B28" s="54"/>
      <c r="C28" s="55"/>
      <c r="D28" s="56"/>
      <c r="E28" s="54"/>
      <c r="F28" s="56"/>
      <c r="G28" s="54"/>
      <c r="H28" s="56"/>
      <c r="I28" s="54"/>
      <c r="J28" s="56"/>
      <c r="K28" s="54"/>
      <c r="L28" s="56"/>
      <c r="M28" s="54"/>
      <c r="N28" s="56"/>
      <c r="O28" s="54"/>
      <c r="P28" s="56"/>
      <c r="Q28" s="122"/>
    </row>
    <row r="29" spans="1:21" ht="17.25" thickBot="1" x14ac:dyDescent="0.35">
      <c r="A29" s="47" t="s">
        <v>297</v>
      </c>
      <c r="B29" s="123">
        <f>SUM(B24:D28)</f>
        <v>670</v>
      </c>
      <c r="C29" s="123"/>
      <c r="D29" s="123"/>
      <c r="E29" s="124">
        <f>SUM(E24:F28)</f>
        <v>60</v>
      </c>
      <c r="F29" s="125"/>
      <c r="G29" s="124">
        <f t="shared" ref="G29" si="5">SUM(G24:H28)</f>
        <v>0</v>
      </c>
      <c r="H29" s="125"/>
      <c r="I29" s="124">
        <f t="shared" ref="I29" si="6">SUM(I24:J28)</f>
        <v>240</v>
      </c>
      <c r="J29" s="125"/>
      <c r="K29" s="124">
        <f t="shared" ref="K29" si="7">SUM(K24:L28)</f>
        <v>260</v>
      </c>
      <c r="L29" s="125"/>
      <c r="M29" s="124">
        <f t="shared" ref="M29" si="8">SUM(M24:N28)</f>
        <v>220</v>
      </c>
      <c r="N29" s="125"/>
      <c r="O29" s="124">
        <f t="shared" ref="O29" si="9">SUM(O24:P28)</f>
        <v>540</v>
      </c>
      <c r="P29" s="125"/>
      <c r="Q29" s="126"/>
    </row>
    <row r="30" spans="1:21" ht="17.25" thickBot="1" x14ac:dyDescent="0.35">
      <c r="A30" s="57" t="str">
        <f xml:space="preserve"> "Zuwenig / Zuviel bei " &amp; $A23 &amp; " kcal"</f>
        <v>Zuwenig / Zuviel bei 1250 kcal</v>
      </c>
      <c r="B30" s="128">
        <f>B29-B23</f>
        <v>230</v>
      </c>
      <c r="C30" s="128"/>
      <c r="D30" s="128"/>
      <c r="E30" s="118">
        <f>E29-E23</f>
        <v>-80</v>
      </c>
      <c r="F30" s="119"/>
      <c r="G30" s="118">
        <f>G29-G23</f>
        <v>-150</v>
      </c>
      <c r="H30" s="119"/>
      <c r="I30" s="118">
        <f>I29-I23</f>
        <v>80</v>
      </c>
      <c r="J30" s="119"/>
      <c r="K30" s="118">
        <f>K29-K23</f>
        <v>120</v>
      </c>
      <c r="L30" s="119"/>
      <c r="M30" s="118">
        <f>M29-M23</f>
        <v>60</v>
      </c>
      <c r="N30" s="119"/>
      <c r="O30" s="118">
        <f>O29-O23</f>
        <v>480</v>
      </c>
      <c r="P30" s="119"/>
      <c r="Q30" s="127"/>
    </row>
    <row r="31" spans="1:21" ht="9.9499999999999993" customHeight="1" thickTop="1" thickBot="1" x14ac:dyDescent="0.35">
      <c r="A31" s="58"/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59"/>
    </row>
    <row r="32" spans="1:21" ht="17.25" customHeight="1" thickTop="1" x14ac:dyDescent="0.3">
      <c r="A32" s="60" t="str">
        <f>IF(Q33=1,"Sonntag",IF(Q33=2,"Montag",IF(Q33=3,"Dienstag",IF(Q33=4,"Mittwoch",IF(Q33=5,"Donnerstag",IF(Q33=6,"Freitag","Samstag"))))))</f>
        <v>Freitag</v>
      </c>
      <c r="B32" s="130" t="s">
        <v>170</v>
      </c>
      <c r="C32" s="130"/>
      <c r="D32" s="130"/>
      <c r="E32" s="131" t="s">
        <v>169</v>
      </c>
      <c r="F32" s="131"/>
      <c r="G32" s="131" t="s">
        <v>168</v>
      </c>
      <c r="H32" s="131"/>
      <c r="I32" s="130" t="s">
        <v>289</v>
      </c>
      <c r="J32" s="130"/>
      <c r="K32" s="130" t="s">
        <v>290</v>
      </c>
      <c r="L32" s="130"/>
      <c r="M32" s="130" t="s">
        <v>291</v>
      </c>
      <c r="N32" s="130"/>
      <c r="O32" s="131" t="s">
        <v>167</v>
      </c>
      <c r="P32" s="132"/>
      <c r="Q32" s="61">
        <f>A33</f>
        <v>44190</v>
      </c>
    </row>
    <row r="33" spans="1:17" ht="17.25" thickBot="1" x14ac:dyDescent="0.3">
      <c r="A33" s="42">
        <f>A22+1</f>
        <v>44190</v>
      </c>
      <c r="B33" s="117"/>
      <c r="C33" s="117"/>
      <c r="D33" s="117"/>
      <c r="E33" s="112"/>
      <c r="F33" s="112"/>
      <c r="G33" s="112"/>
      <c r="H33" s="112"/>
      <c r="I33" s="117"/>
      <c r="J33" s="117"/>
      <c r="K33" s="117"/>
      <c r="L33" s="117"/>
      <c r="M33" s="117"/>
      <c r="N33" s="117"/>
      <c r="O33" s="112"/>
      <c r="P33" s="113"/>
      <c r="Q33" s="43">
        <f>WEEKDAY(Q32)</f>
        <v>6</v>
      </c>
    </row>
    <row r="34" spans="1:17" ht="18" thickTop="1" thickBot="1" x14ac:dyDescent="0.35">
      <c r="A34" s="45">
        <f>VLOOKUP("x",$A$2:$B$7,2)</f>
        <v>1250</v>
      </c>
      <c r="B34" s="114">
        <f>VLOOKUP("x",$A$2:$P$7,3)</f>
        <v>440</v>
      </c>
      <c r="C34" s="114"/>
      <c r="D34" s="114"/>
      <c r="E34" s="114">
        <f>VLOOKUP("x",$A$2:$P$7,6)</f>
        <v>140</v>
      </c>
      <c r="F34" s="114"/>
      <c r="G34" s="114">
        <f>VLOOKUP("x",$A$2:$P$7,8)</f>
        <v>150</v>
      </c>
      <c r="H34" s="114"/>
      <c r="I34" s="114">
        <f>VLOOKUP("x",$A$2:$P$7,10)</f>
        <v>160</v>
      </c>
      <c r="J34" s="114"/>
      <c r="K34" s="114">
        <f>VLOOKUP("x",$A$2:$P$7,12)</f>
        <v>140</v>
      </c>
      <c r="L34" s="114"/>
      <c r="M34" s="114">
        <f>VLOOKUP("x",$A$2:$P$7,14)</f>
        <v>160</v>
      </c>
      <c r="N34" s="114"/>
      <c r="O34" s="114">
        <f>VLOOKUP("x",$A$2:$P$7,16)</f>
        <v>60</v>
      </c>
      <c r="P34" s="115"/>
      <c r="Q34" s="46"/>
    </row>
    <row r="35" spans="1:17" ht="18" thickTop="1" thickBot="1" x14ac:dyDescent="0.35">
      <c r="A35" s="47" t="s">
        <v>292</v>
      </c>
      <c r="B35" s="48">
        <v>160</v>
      </c>
      <c r="C35" s="49"/>
      <c r="D35" s="50"/>
      <c r="E35" s="48"/>
      <c r="F35" s="50"/>
      <c r="G35" s="48"/>
      <c r="H35" s="50"/>
      <c r="I35" s="48">
        <v>97</v>
      </c>
      <c r="J35" s="50"/>
      <c r="K35" s="48">
        <v>70</v>
      </c>
      <c r="L35" s="50"/>
      <c r="M35" s="48">
        <v>111</v>
      </c>
      <c r="N35" s="50"/>
      <c r="O35" s="48"/>
      <c r="P35" s="50"/>
      <c r="Q35" s="120" t="str">
        <f>"GESAMT: "
&amp;
SUM(B40:P40)</f>
        <v>GESAMT: 1733</v>
      </c>
    </row>
    <row r="36" spans="1:17" ht="17.25" thickBot="1" x14ac:dyDescent="0.35">
      <c r="A36" s="47" t="s">
        <v>293</v>
      </c>
      <c r="B36" s="51">
        <v>250</v>
      </c>
      <c r="C36" s="52"/>
      <c r="D36" s="53"/>
      <c r="E36" s="51"/>
      <c r="F36" s="53"/>
      <c r="G36" s="51"/>
      <c r="H36" s="53"/>
      <c r="I36" s="51"/>
      <c r="J36" s="53"/>
      <c r="K36" s="51"/>
      <c r="L36" s="53"/>
      <c r="M36" s="51">
        <v>74</v>
      </c>
      <c r="N36" s="53"/>
      <c r="O36" s="51"/>
      <c r="P36" s="53"/>
      <c r="Q36" s="121"/>
    </row>
    <row r="37" spans="1:17" ht="17.25" thickBot="1" x14ac:dyDescent="0.35">
      <c r="A37" s="47" t="s">
        <v>294</v>
      </c>
      <c r="B37" s="51"/>
      <c r="C37" s="52"/>
      <c r="D37" s="53"/>
      <c r="E37" s="51"/>
      <c r="F37" s="53"/>
      <c r="G37" s="51"/>
      <c r="H37" s="53"/>
      <c r="I37" s="51"/>
      <c r="J37" s="53"/>
      <c r="K37" s="51"/>
      <c r="L37" s="53"/>
      <c r="M37" s="51"/>
      <c r="N37" s="53"/>
      <c r="O37" s="51"/>
      <c r="P37" s="53"/>
      <c r="Q37" s="121"/>
    </row>
    <row r="38" spans="1:17" ht="17.25" thickBot="1" x14ac:dyDescent="0.35">
      <c r="A38" s="47" t="s">
        <v>295</v>
      </c>
      <c r="B38" s="51">
        <v>236</v>
      </c>
      <c r="C38" s="52"/>
      <c r="D38" s="53"/>
      <c r="E38" s="51"/>
      <c r="F38" s="53"/>
      <c r="G38" s="51">
        <v>114</v>
      </c>
      <c r="H38" s="53"/>
      <c r="I38" s="51">
        <v>328</v>
      </c>
      <c r="J38" s="53"/>
      <c r="K38" s="51"/>
      <c r="L38" s="53"/>
      <c r="M38" s="51"/>
      <c r="N38" s="53"/>
      <c r="O38" s="51">
        <v>293</v>
      </c>
      <c r="P38" s="53"/>
      <c r="Q38" s="121"/>
    </row>
    <row r="39" spans="1:17" ht="17.25" thickBot="1" x14ac:dyDescent="0.35">
      <c r="A39" s="47" t="s">
        <v>296</v>
      </c>
      <c r="B39" s="54"/>
      <c r="C39" s="55"/>
      <c r="D39" s="56"/>
      <c r="E39" s="54"/>
      <c r="F39" s="56"/>
      <c r="G39" s="54"/>
      <c r="H39" s="56"/>
      <c r="I39" s="54"/>
      <c r="J39" s="56"/>
      <c r="K39" s="54"/>
      <c r="L39" s="56"/>
      <c r="M39" s="54"/>
      <c r="N39" s="56"/>
      <c r="O39" s="54"/>
      <c r="P39" s="56"/>
      <c r="Q39" s="122"/>
    </row>
    <row r="40" spans="1:17" ht="17.25" thickBot="1" x14ac:dyDescent="0.35">
      <c r="A40" s="47" t="s">
        <v>297</v>
      </c>
      <c r="B40" s="123">
        <f>SUM(B35:D39)</f>
        <v>646</v>
      </c>
      <c r="C40" s="123"/>
      <c r="D40" s="123"/>
      <c r="E40" s="124">
        <f>SUM(E35:F39)</f>
        <v>0</v>
      </c>
      <c r="F40" s="125"/>
      <c r="G40" s="124">
        <f t="shared" ref="G40" si="10">SUM(G35:H39)</f>
        <v>114</v>
      </c>
      <c r="H40" s="125"/>
      <c r="I40" s="124">
        <f t="shared" ref="I40" si="11">SUM(I35:J39)</f>
        <v>425</v>
      </c>
      <c r="J40" s="125"/>
      <c r="K40" s="124">
        <f t="shared" ref="K40" si="12">SUM(K35:L39)</f>
        <v>70</v>
      </c>
      <c r="L40" s="125"/>
      <c r="M40" s="124">
        <f t="shared" ref="M40" si="13">SUM(M35:N39)</f>
        <v>185</v>
      </c>
      <c r="N40" s="125"/>
      <c r="O40" s="124">
        <f t="shared" ref="O40" si="14">SUM(O35:P39)</f>
        <v>293</v>
      </c>
      <c r="P40" s="125"/>
      <c r="Q40" s="126"/>
    </row>
    <row r="41" spans="1:17" ht="17.25" thickBot="1" x14ac:dyDescent="0.35">
      <c r="A41" s="62" t="str">
        <f xml:space="preserve"> "Zuwenig / Zuviel bei " &amp; $A34 &amp; " kcal"</f>
        <v>Zuwenig / Zuviel bei 1250 kcal</v>
      </c>
      <c r="B41" s="139">
        <f>B40-B34</f>
        <v>206</v>
      </c>
      <c r="C41" s="139"/>
      <c r="D41" s="139"/>
      <c r="E41" s="137">
        <f>E40-E34</f>
        <v>-140</v>
      </c>
      <c r="F41" s="138"/>
      <c r="G41" s="137">
        <f>G40-G34</f>
        <v>-36</v>
      </c>
      <c r="H41" s="138"/>
      <c r="I41" s="137">
        <f>I40-I34</f>
        <v>265</v>
      </c>
      <c r="J41" s="138"/>
      <c r="K41" s="137">
        <f>K40-K34</f>
        <v>-70</v>
      </c>
      <c r="L41" s="138"/>
      <c r="M41" s="137">
        <f>M40-M34</f>
        <v>25</v>
      </c>
      <c r="N41" s="138"/>
      <c r="O41" s="137">
        <f>O40-O34</f>
        <v>233</v>
      </c>
      <c r="P41" s="138"/>
      <c r="Q41" s="133"/>
    </row>
    <row r="42" spans="1:17" ht="9.9499999999999993" customHeight="1" thickTop="1" thickBot="1" x14ac:dyDescent="0.35">
      <c r="A42" s="58"/>
      <c r="B42" s="129"/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59"/>
    </row>
    <row r="43" spans="1:17" ht="17.25" customHeight="1" thickTop="1" x14ac:dyDescent="0.3">
      <c r="A43" s="60" t="str">
        <f>IF(Q44=1,"Sonntag",IF(Q44=2,"Montag",IF(Q44=3,"Dienstag",IF(Q44=4,"Mittwoch",IF(Q44=5,"Donnerstag",IF(Q44=6,"Freitag","Samstag"))))))</f>
        <v>Samstag</v>
      </c>
      <c r="B43" s="130" t="s">
        <v>170</v>
      </c>
      <c r="C43" s="130"/>
      <c r="D43" s="130"/>
      <c r="E43" s="131" t="s">
        <v>169</v>
      </c>
      <c r="F43" s="131"/>
      <c r="G43" s="131" t="s">
        <v>168</v>
      </c>
      <c r="H43" s="131"/>
      <c r="I43" s="130" t="s">
        <v>289</v>
      </c>
      <c r="J43" s="130"/>
      <c r="K43" s="130" t="s">
        <v>290</v>
      </c>
      <c r="L43" s="130"/>
      <c r="M43" s="130" t="s">
        <v>291</v>
      </c>
      <c r="N43" s="130"/>
      <c r="O43" s="131" t="s">
        <v>167</v>
      </c>
      <c r="P43" s="132"/>
      <c r="Q43" s="61">
        <f>A44</f>
        <v>44191</v>
      </c>
    </row>
    <row r="44" spans="1:17" ht="17.25" thickBot="1" x14ac:dyDescent="0.3">
      <c r="A44" s="42">
        <f>A33+1</f>
        <v>44191</v>
      </c>
      <c r="B44" s="117"/>
      <c r="C44" s="117"/>
      <c r="D44" s="117"/>
      <c r="E44" s="112"/>
      <c r="F44" s="112"/>
      <c r="G44" s="112"/>
      <c r="H44" s="112"/>
      <c r="I44" s="117"/>
      <c r="J44" s="117"/>
      <c r="K44" s="117"/>
      <c r="L44" s="117"/>
      <c r="M44" s="117"/>
      <c r="N44" s="117"/>
      <c r="O44" s="112"/>
      <c r="P44" s="113"/>
      <c r="Q44" s="43">
        <f>WEEKDAY(Q43)</f>
        <v>7</v>
      </c>
    </row>
    <row r="45" spans="1:17" ht="18" thickTop="1" thickBot="1" x14ac:dyDescent="0.35">
      <c r="A45" s="45">
        <f>VLOOKUP("x",$A$2:$B$7,2)</f>
        <v>1250</v>
      </c>
      <c r="B45" s="114">
        <f>VLOOKUP("x",$A$2:$P$7,3)</f>
        <v>440</v>
      </c>
      <c r="C45" s="114"/>
      <c r="D45" s="114"/>
      <c r="E45" s="114">
        <f>VLOOKUP("x",$A$2:$P$7,6)</f>
        <v>140</v>
      </c>
      <c r="F45" s="114"/>
      <c r="G45" s="114">
        <f>VLOOKUP("x",$A$2:$P$7,8)</f>
        <v>150</v>
      </c>
      <c r="H45" s="114"/>
      <c r="I45" s="114">
        <f>VLOOKUP("x",$A$2:$P$7,10)</f>
        <v>160</v>
      </c>
      <c r="J45" s="114"/>
      <c r="K45" s="114">
        <f>VLOOKUP("x",$A$2:$P$7,12)</f>
        <v>140</v>
      </c>
      <c r="L45" s="114"/>
      <c r="M45" s="114">
        <f>VLOOKUP("x",$A$2:$P$7,14)</f>
        <v>160</v>
      </c>
      <c r="N45" s="114"/>
      <c r="O45" s="114">
        <f>VLOOKUP("x",$A$2:$P$7,16)</f>
        <v>60</v>
      </c>
      <c r="P45" s="115"/>
      <c r="Q45" s="46"/>
    </row>
    <row r="46" spans="1:17" ht="18" thickTop="1" thickBot="1" x14ac:dyDescent="0.35">
      <c r="A46" s="47" t="s">
        <v>292</v>
      </c>
      <c r="B46" s="48">
        <v>160</v>
      </c>
      <c r="C46" s="49"/>
      <c r="D46" s="50"/>
      <c r="E46" s="48"/>
      <c r="F46" s="50"/>
      <c r="G46" s="48"/>
      <c r="H46" s="50"/>
      <c r="I46" s="48">
        <v>173</v>
      </c>
      <c r="J46" s="50"/>
      <c r="K46" s="48"/>
      <c r="L46" s="50"/>
      <c r="M46" s="48">
        <v>148</v>
      </c>
      <c r="N46" s="50"/>
      <c r="O46" s="48"/>
      <c r="P46" s="50"/>
      <c r="Q46" s="120" t="str">
        <f>"GESAMT: "
&amp;
SUM(B51:P51)</f>
        <v>GESAMT: 1087</v>
      </c>
    </row>
    <row r="47" spans="1:17" ht="17.25" thickBot="1" x14ac:dyDescent="0.35">
      <c r="A47" s="47" t="s">
        <v>293</v>
      </c>
      <c r="B47" s="51"/>
      <c r="C47" s="52"/>
      <c r="D47" s="53"/>
      <c r="E47" s="51"/>
      <c r="F47" s="53"/>
      <c r="G47" s="51"/>
      <c r="H47" s="53"/>
      <c r="I47" s="51"/>
      <c r="J47" s="53"/>
      <c r="K47" s="51"/>
      <c r="L47" s="53"/>
      <c r="M47" s="51"/>
      <c r="N47" s="53"/>
      <c r="O47" s="51"/>
      <c r="P47" s="53"/>
      <c r="Q47" s="121"/>
    </row>
    <row r="48" spans="1:17" ht="17.25" thickBot="1" x14ac:dyDescent="0.35">
      <c r="A48" s="47" t="s">
        <v>294</v>
      </c>
      <c r="B48" s="51">
        <v>182</v>
      </c>
      <c r="C48" s="52"/>
      <c r="D48" s="53"/>
      <c r="E48" s="51">
        <v>45</v>
      </c>
      <c r="F48" s="53"/>
      <c r="G48" s="51">
        <v>73</v>
      </c>
      <c r="H48" s="53"/>
      <c r="I48" s="51">
        <v>70</v>
      </c>
      <c r="J48" s="53"/>
      <c r="K48" s="51">
        <v>166</v>
      </c>
      <c r="L48" s="53"/>
      <c r="M48" s="51">
        <v>70</v>
      </c>
      <c r="N48" s="53"/>
      <c r="O48" s="51"/>
      <c r="P48" s="53"/>
      <c r="Q48" s="121"/>
    </row>
    <row r="49" spans="1:17" ht="17.25" thickBot="1" x14ac:dyDescent="0.35">
      <c r="A49" s="47" t="s">
        <v>295</v>
      </c>
      <c r="B49" s="51"/>
      <c r="C49" s="52"/>
      <c r="D49" s="53"/>
      <c r="E49" s="51"/>
      <c r="F49" s="53"/>
      <c r="G49" s="51"/>
      <c r="H49" s="53"/>
      <c r="I49" s="51"/>
      <c r="J49" s="53"/>
      <c r="K49" s="51"/>
      <c r="L49" s="53"/>
      <c r="M49" s="51"/>
      <c r="N49" s="53"/>
      <c r="O49" s="51"/>
      <c r="P49" s="53"/>
      <c r="Q49" s="121"/>
    </row>
    <row r="50" spans="1:17" ht="17.25" thickBot="1" x14ac:dyDescent="0.35">
      <c r="A50" s="47" t="s">
        <v>296</v>
      </c>
      <c r="B50" s="54"/>
      <c r="C50" s="55"/>
      <c r="D50" s="56"/>
      <c r="E50" s="54"/>
      <c r="F50" s="56"/>
      <c r="G50" s="54"/>
      <c r="H50" s="56"/>
      <c r="I50" s="54"/>
      <c r="J50" s="56"/>
      <c r="K50" s="54"/>
      <c r="L50" s="56"/>
      <c r="M50" s="54"/>
      <c r="N50" s="56"/>
      <c r="O50" s="54"/>
      <c r="P50" s="56"/>
      <c r="Q50" s="122"/>
    </row>
    <row r="51" spans="1:17" ht="17.25" thickBot="1" x14ac:dyDescent="0.35">
      <c r="A51" s="47" t="s">
        <v>297</v>
      </c>
      <c r="B51" s="123">
        <f>SUM(B46:D50)</f>
        <v>342</v>
      </c>
      <c r="C51" s="123"/>
      <c r="D51" s="123"/>
      <c r="E51" s="124">
        <f>SUM(E46:F50)</f>
        <v>45</v>
      </c>
      <c r="F51" s="125"/>
      <c r="G51" s="124">
        <f t="shared" ref="G51" si="15">SUM(G46:H50)</f>
        <v>73</v>
      </c>
      <c r="H51" s="125"/>
      <c r="I51" s="124">
        <f t="shared" ref="I51" si="16">SUM(I46:J50)</f>
        <v>243</v>
      </c>
      <c r="J51" s="125"/>
      <c r="K51" s="124">
        <f t="shared" ref="K51" si="17">SUM(K46:L50)</f>
        <v>166</v>
      </c>
      <c r="L51" s="125"/>
      <c r="M51" s="124">
        <f t="shared" ref="M51" si="18">SUM(M46:N50)</f>
        <v>218</v>
      </c>
      <c r="N51" s="125"/>
      <c r="O51" s="124">
        <f t="shared" ref="O51" si="19">SUM(O46:P50)</f>
        <v>0</v>
      </c>
      <c r="P51" s="125"/>
      <c r="Q51" s="126"/>
    </row>
    <row r="52" spans="1:17" ht="17.25" thickBot="1" x14ac:dyDescent="0.35">
      <c r="A52" s="57" t="str">
        <f xml:space="preserve"> "Zuwenig / Zuviel bei " &amp; $A45 &amp; " kcal"</f>
        <v>Zuwenig / Zuviel bei 1250 kcal</v>
      </c>
      <c r="B52" s="128">
        <f>B51-B45</f>
        <v>-98</v>
      </c>
      <c r="C52" s="128"/>
      <c r="D52" s="128"/>
      <c r="E52" s="118">
        <f>E51-E45</f>
        <v>-95</v>
      </c>
      <c r="F52" s="119"/>
      <c r="G52" s="118">
        <f>G51-G45</f>
        <v>-77</v>
      </c>
      <c r="H52" s="119"/>
      <c r="I52" s="118">
        <f>I51-I45</f>
        <v>83</v>
      </c>
      <c r="J52" s="119"/>
      <c r="K52" s="118">
        <f>K51-K45</f>
        <v>26</v>
      </c>
      <c r="L52" s="119"/>
      <c r="M52" s="118">
        <f>M51-M45</f>
        <v>58</v>
      </c>
      <c r="N52" s="119"/>
      <c r="O52" s="118">
        <f>O51-O45</f>
        <v>-60</v>
      </c>
      <c r="P52" s="119"/>
      <c r="Q52" s="127"/>
    </row>
    <row r="53" spans="1:17" ht="9.9499999999999993" customHeight="1" thickTop="1" thickBot="1" x14ac:dyDescent="0.35">
      <c r="A53" s="58"/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59"/>
    </row>
    <row r="54" spans="1:17" ht="17.25" customHeight="1" thickTop="1" x14ac:dyDescent="0.3">
      <c r="A54" s="60" t="str">
        <f>IF(Q55=1,"Sonntag",IF(Q55=2,"Montag",IF(Q55=3,"Dienstag",IF(Q55=4,"Mittwoch",IF(Q55=5,"Donnerstag",IF(Q55=6,"Freitag","Samstag"))))))</f>
        <v>Sonntag</v>
      </c>
      <c r="B54" s="130" t="s">
        <v>170</v>
      </c>
      <c r="C54" s="130"/>
      <c r="D54" s="130"/>
      <c r="E54" s="131" t="s">
        <v>169</v>
      </c>
      <c r="F54" s="131"/>
      <c r="G54" s="131" t="s">
        <v>168</v>
      </c>
      <c r="H54" s="131"/>
      <c r="I54" s="130" t="s">
        <v>289</v>
      </c>
      <c r="J54" s="130"/>
      <c r="K54" s="130" t="s">
        <v>290</v>
      </c>
      <c r="L54" s="130"/>
      <c r="M54" s="130" t="s">
        <v>291</v>
      </c>
      <c r="N54" s="130"/>
      <c r="O54" s="131" t="s">
        <v>167</v>
      </c>
      <c r="P54" s="132"/>
      <c r="Q54" s="61">
        <f>A55</f>
        <v>44192</v>
      </c>
    </row>
    <row r="55" spans="1:17" ht="17.25" thickBot="1" x14ac:dyDescent="0.3">
      <c r="A55" s="42">
        <f>A44+1</f>
        <v>44192</v>
      </c>
      <c r="B55" s="117"/>
      <c r="C55" s="117"/>
      <c r="D55" s="117"/>
      <c r="E55" s="112"/>
      <c r="F55" s="112"/>
      <c r="G55" s="112"/>
      <c r="H55" s="112"/>
      <c r="I55" s="117"/>
      <c r="J55" s="117"/>
      <c r="K55" s="117"/>
      <c r="L55" s="117"/>
      <c r="M55" s="117"/>
      <c r="N55" s="117"/>
      <c r="O55" s="112"/>
      <c r="P55" s="113"/>
      <c r="Q55" s="43">
        <f>WEEKDAY(Q54)</f>
        <v>1</v>
      </c>
    </row>
    <row r="56" spans="1:17" ht="18" thickTop="1" thickBot="1" x14ac:dyDescent="0.35">
      <c r="A56" s="45">
        <f>VLOOKUP("x",$A$2:$B$7,2)</f>
        <v>1250</v>
      </c>
      <c r="B56" s="114">
        <f>VLOOKUP("x",$A$2:$P$7,3)</f>
        <v>440</v>
      </c>
      <c r="C56" s="114"/>
      <c r="D56" s="114"/>
      <c r="E56" s="114">
        <f>VLOOKUP("x",$A$2:$P$7,6)</f>
        <v>140</v>
      </c>
      <c r="F56" s="114"/>
      <c r="G56" s="114">
        <f>VLOOKUP("x",$A$2:$P$7,8)</f>
        <v>150</v>
      </c>
      <c r="H56" s="114"/>
      <c r="I56" s="114">
        <f>VLOOKUP("x",$A$2:$P$7,10)</f>
        <v>160</v>
      </c>
      <c r="J56" s="114"/>
      <c r="K56" s="114">
        <f>VLOOKUP("x",$A$2:$P$7,12)</f>
        <v>140</v>
      </c>
      <c r="L56" s="114"/>
      <c r="M56" s="114">
        <f>VLOOKUP("x",$A$2:$P$7,14)</f>
        <v>160</v>
      </c>
      <c r="N56" s="114"/>
      <c r="O56" s="114">
        <f>VLOOKUP("x",$A$2:$P$7,16)</f>
        <v>60</v>
      </c>
      <c r="P56" s="115"/>
      <c r="Q56" s="46"/>
    </row>
    <row r="57" spans="1:17" ht="18" thickTop="1" thickBot="1" x14ac:dyDescent="0.35">
      <c r="A57" s="47" t="s">
        <v>292</v>
      </c>
      <c r="B57" s="48">
        <v>205</v>
      </c>
      <c r="C57" s="49"/>
      <c r="D57" s="50"/>
      <c r="E57" s="48"/>
      <c r="F57" s="50"/>
      <c r="G57" s="48"/>
      <c r="H57" s="50"/>
      <c r="I57" s="48"/>
      <c r="J57" s="50"/>
      <c r="K57" s="48"/>
      <c r="L57" s="50"/>
      <c r="M57" s="48"/>
      <c r="N57" s="50"/>
      <c r="O57" s="48"/>
      <c r="P57" s="50"/>
      <c r="Q57" s="120" t="str">
        <f>"GESAMT: "
&amp;
SUM(B62:P62)</f>
        <v>GESAMT: 916</v>
      </c>
    </row>
    <row r="58" spans="1:17" ht="17.25" thickBot="1" x14ac:dyDescent="0.35">
      <c r="A58" s="47" t="s">
        <v>293</v>
      </c>
      <c r="B58" s="51"/>
      <c r="C58" s="52"/>
      <c r="D58" s="53"/>
      <c r="E58" s="51"/>
      <c r="F58" s="53"/>
      <c r="G58" s="51"/>
      <c r="H58" s="53"/>
      <c r="I58" s="51"/>
      <c r="J58" s="53"/>
      <c r="K58" s="51"/>
      <c r="L58" s="53"/>
      <c r="M58" s="51"/>
      <c r="N58" s="53"/>
      <c r="O58" s="51"/>
      <c r="P58" s="53"/>
      <c r="Q58" s="121"/>
    </row>
    <row r="59" spans="1:17" ht="17.25" thickBot="1" x14ac:dyDescent="0.35">
      <c r="A59" s="47" t="s">
        <v>294</v>
      </c>
      <c r="B59" s="51">
        <v>171</v>
      </c>
      <c r="C59" s="52"/>
      <c r="D59" s="53"/>
      <c r="E59" s="51">
        <v>30</v>
      </c>
      <c r="F59" s="53"/>
      <c r="G59" s="51"/>
      <c r="H59" s="53"/>
      <c r="I59" s="51"/>
      <c r="J59" s="53"/>
      <c r="K59" s="51">
        <v>244</v>
      </c>
      <c r="L59" s="53"/>
      <c r="M59" s="51">
        <v>222</v>
      </c>
      <c r="N59" s="53"/>
      <c r="O59" s="51">
        <v>44</v>
      </c>
      <c r="P59" s="53"/>
      <c r="Q59" s="121"/>
    </row>
    <row r="60" spans="1:17" ht="17.25" thickBot="1" x14ac:dyDescent="0.35">
      <c r="A60" s="47" t="s">
        <v>295</v>
      </c>
      <c r="B60" s="51"/>
      <c r="C60" s="52"/>
      <c r="D60" s="53"/>
      <c r="E60" s="51"/>
      <c r="F60" s="53"/>
      <c r="G60" s="51"/>
      <c r="H60" s="53"/>
      <c r="I60" s="51"/>
      <c r="J60" s="53"/>
      <c r="K60" s="51"/>
      <c r="L60" s="53"/>
      <c r="M60" s="51"/>
      <c r="N60" s="53"/>
      <c r="O60" s="51"/>
      <c r="P60" s="53"/>
      <c r="Q60" s="121"/>
    </row>
    <row r="61" spans="1:17" ht="17.25" thickBot="1" x14ac:dyDescent="0.35">
      <c r="A61" s="47" t="s">
        <v>296</v>
      </c>
      <c r="B61" s="54"/>
      <c r="C61" s="55"/>
      <c r="D61" s="56"/>
      <c r="E61" s="54"/>
      <c r="F61" s="56"/>
      <c r="G61" s="54"/>
      <c r="H61" s="56"/>
      <c r="I61" s="54"/>
      <c r="J61" s="56"/>
      <c r="K61" s="54"/>
      <c r="L61" s="56"/>
      <c r="M61" s="54"/>
      <c r="N61" s="56"/>
      <c r="O61" s="54"/>
      <c r="P61" s="56"/>
      <c r="Q61" s="122"/>
    </row>
    <row r="62" spans="1:17" ht="17.25" thickBot="1" x14ac:dyDescent="0.35">
      <c r="A62" s="47" t="s">
        <v>297</v>
      </c>
      <c r="B62" s="123">
        <f>SUM(B57:D61)</f>
        <v>376</v>
      </c>
      <c r="C62" s="123"/>
      <c r="D62" s="123"/>
      <c r="E62" s="124">
        <f>SUM(E57:F61)</f>
        <v>30</v>
      </c>
      <c r="F62" s="125"/>
      <c r="G62" s="124">
        <f t="shared" ref="G62" si="20">SUM(G57:H61)</f>
        <v>0</v>
      </c>
      <c r="H62" s="125"/>
      <c r="I62" s="124">
        <f t="shared" ref="I62" si="21">SUM(I57:J61)</f>
        <v>0</v>
      </c>
      <c r="J62" s="125"/>
      <c r="K62" s="124">
        <f t="shared" ref="K62" si="22">SUM(K57:L61)</f>
        <v>244</v>
      </c>
      <c r="L62" s="125"/>
      <c r="M62" s="124">
        <f t="shared" ref="M62" si="23">SUM(M57:N61)</f>
        <v>222</v>
      </c>
      <c r="N62" s="125"/>
      <c r="O62" s="124">
        <f t="shared" ref="O62" si="24">SUM(O57:P61)</f>
        <v>44</v>
      </c>
      <c r="P62" s="125"/>
      <c r="Q62" s="126"/>
    </row>
    <row r="63" spans="1:17" ht="17.25" thickBot="1" x14ac:dyDescent="0.35">
      <c r="A63" s="57" t="str">
        <f xml:space="preserve"> "Zuwenig / Zuviel bei " &amp; $A56 &amp; " kcal"</f>
        <v>Zuwenig / Zuviel bei 1250 kcal</v>
      </c>
      <c r="B63" s="128">
        <f>B62-B56</f>
        <v>-64</v>
      </c>
      <c r="C63" s="128"/>
      <c r="D63" s="128"/>
      <c r="E63" s="118">
        <f>E62-E56</f>
        <v>-110</v>
      </c>
      <c r="F63" s="119"/>
      <c r="G63" s="118">
        <f>G62-G56</f>
        <v>-150</v>
      </c>
      <c r="H63" s="119"/>
      <c r="I63" s="118">
        <f>I62-I56</f>
        <v>-160</v>
      </c>
      <c r="J63" s="119"/>
      <c r="K63" s="118">
        <f>K62-K56</f>
        <v>104</v>
      </c>
      <c r="L63" s="119"/>
      <c r="M63" s="118">
        <f>M62-M56</f>
        <v>62</v>
      </c>
      <c r="N63" s="119"/>
      <c r="O63" s="118">
        <f>O62-O56</f>
        <v>-16</v>
      </c>
      <c r="P63" s="119"/>
      <c r="Q63" s="127"/>
    </row>
    <row r="64" spans="1:17" ht="9.9499999999999993" customHeight="1" thickTop="1" thickBot="1" x14ac:dyDescent="0.35">
      <c r="A64" s="58"/>
      <c r="B64" s="129"/>
      <c r="C64" s="129"/>
      <c r="D64" s="129"/>
      <c r="E64" s="129"/>
      <c r="F64" s="129"/>
      <c r="G64" s="129"/>
      <c r="H64" s="129"/>
      <c r="I64" s="129"/>
      <c r="J64" s="129"/>
      <c r="K64" s="129"/>
      <c r="L64" s="129"/>
      <c r="M64" s="129"/>
      <c r="N64" s="129"/>
      <c r="O64" s="129"/>
      <c r="P64" s="129"/>
      <c r="Q64" s="59"/>
    </row>
    <row r="65" spans="1:17" ht="17.25" customHeight="1" thickTop="1" x14ac:dyDescent="0.3">
      <c r="A65" s="60" t="str">
        <f>IF(Q66=1,"Sonntag",IF(Q66=2,"Montag",IF(Q66=3,"Dienstag",IF(Q66=4,"Mittwoch",IF(Q66=5,"Donnerstag",IF(Q66=6,"Freitag","Samstag"))))))</f>
        <v>Montag</v>
      </c>
      <c r="B65" s="130" t="s">
        <v>170</v>
      </c>
      <c r="C65" s="130"/>
      <c r="D65" s="130"/>
      <c r="E65" s="131" t="s">
        <v>169</v>
      </c>
      <c r="F65" s="131"/>
      <c r="G65" s="131" t="s">
        <v>168</v>
      </c>
      <c r="H65" s="131"/>
      <c r="I65" s="130" t="s">
        <v>289</v>
      </c>
      <c r="J65" s="130"/>
      <c r="K65" s="130" t="s">
        <v>290</v>
      </c>
      <c r="L65" s="130"/>
      <c r="M65" s="130" t="s">
        <v>291</v>
      </c>
      <c r="N65" s="130"/>
      <c r="O65" s="131" t="s">
        <v>167</v>
      </c>
      <c r="P65" s="132"/>
      <c r="Q65" s="61">
        <f>A66</f>
        <v>44193</v>
      </c>
    </row>
    <row r="66" spans="1:17" ht="17.25" thickBot="1" x14ac:dyDescent="0.3">
      <c r="A66" s="42">
        <f>A55+1</f>
        <v>44193</v>
      </c>
      <c r="B66" s="117"/>
      <c r="C66" s="117"/>
      <c r="D66" s="117"/>
      <c r="E66" s="112"/>
      <c r="F66" s="112"/>
      <c r="G66" s="112"/>
      <c r="H66" s="112"/>
      <c r="I66" s="117"/>
      <c r="J66" s="117"/>
      <c r="K66" s="117"/>
      <c r="L66" s="117"/>
      <c r="M66" s="117"/>
      <c r="N66" s="117"/>
      <c r="O66" s="112"/>
      <c r="P66" s="113"/>
      <c r="Q66" s="43">
        <f>WEEKDAY(Q65)</f>
        <v>2</v>
      </c>
    </row>
    <row r="67" spans="1:17" ht="18" thickTop="1" thickBot="1" x14ac:dyDescent="0.35">
      <c r="A67" s="45">
        <f>VLOOKUP("x",$A$2:$B$7,2)</f>
        <v>1250</v>
      </c>
      <c r="B67" s="114">
        <f>VLOOKUP("x",$A$2:$P$7,3)</f>
        <v>440</v>
      </c>
      <c r="C67" s="114"/>
      <c r="D67" s="114"/>
      <c r="E67" s="114">
        <f>VLOOKUP("x",$A$2:$P$7,6)</f>
        <v>140</v>
      </c>
      <c r="F67" s="114"/>
      <c r="G67" s="114">
        <f>VLOOKUP("x",$A$2:$P$7,8)</f>
        <v>150</v>
      </c>
      <c r="H67" s="114"/>
      <c r="I67" s="114">
        <f>VLOOKUP("x",$A$2:$P$7,10)</f>
        <v>160</v>
      </c>
      <c r="J67" s="114"/>
      <c r="K67" s="114">
        <f>VLOOKUP("x",$A$2:$P$7,12)</f>
        <v>140</v>
      </c>
      <c r="L67" s="114"/>
      <c r="M67" s="114">
        <f>VLOOKUP("x",$A$2:$P$7,14)</f>
        <v>160</v>
      </c>
      <c r="N67" s="114"/>
      <c r="O67" s="114">
        <f>VLOOKUP("x",$A$2:$P$7,16)</f>
        <v>60</v>
      </c>
      <c r="P67" s="115"/>
      <c r="Q67" s="46"/>
    </row>
    <row r="68" spans="1:17" ht="18" thickTop="1" thickBot="1" x14ac:dyDescent="0.35">
      <c r="A68" s="47" t="s">
        <v>292</v>
      </c>
      <c r="B68" s="48">
        <v>216</v>
      </c>
      <c r="C68" s="49"/>
      <c r="D68" s="50"/>
      <c r="E68" s="48"/>
      <c r="F68" s="50"/>
      <c r="G68" s="48"/>
      <c r="H68" s="50"/>
      <c r="I68" s="48"/>
      <c r="J68" s="50"/>
      <c r="K68" s="48"/>
      <c r="L68" s="50"/>
      <c r="M68" s="48"/>
      <c r="N68" s="50"/>
      <c r="O68" s="48"/>
      <c r="P68" s="50"/>
      <c r="Q68" s="120" t="str">
        <f>"GESAMT: "
&amp;
SUM(B73:P73)</f>
        <v>GESAMT: 967</v>
      </c>
    </row>
    <row r="69" spans="1:17" ht="17.25" thickBot="1" x14ac:dyDescent="0.35">
      <c r="A69" s="47" t="s">
        <v>293</v>
      </c>
      <c r="B69" s="51">
        <v>73</v>
      </c>
      <c r="C69" s="52"/>
      <c r="D69" s="53"/>
      <c r="E69" s="51">
        <v>138</v>
      </c>
      <c r="F69" s="53">
        <v>13</v>
      </c>
      <c r="G69" s="51">
        <v>16</v>
      </c>
      <c r="H69" s="53"/>
      <c r="I69" s="51">
        <v>64</v>
      </c>
      <c r="J69" s="53"/>
      <c r="K69" s="51"/>
      <c r="L69" s="53"/>
      <c r="M69" s="51">
        <v>148</v>
      </c>
      <c r="N69" s="53"/>
      <c r="O69" s="51"/>
      <c r="P69" s="53"/>
      <c r="Q69" s="121"/>
    </row>
    <row r="70" spans="1:17" ht="17.25" thickBot="1" x14ac:dyDescent="0.35">
      <c r="A70" s="47" t="s">
        <v>294</v>
      </c>
      <c r="B70" s="51"/>
      <c r="C70" s="52"/>
      <c r="D70" s="53"/>
      <c r="E70" s="51"/>
      <c r="F70" s="53"/>
      <c r="G70" s="51"/>
      <c r="H70" s="53"/>
      <c r="I70" s="51"/>
      <c r="J70" s="53"/>
      <c r="K70" s="51"/>
      <c r="L70" s="53"/>
      <c r="M70" s="51"/>
      <c r="N70" s="53"/>
      <c r="O70" s="51"/>
      <c r="P70" s="53"/>
      <c r="Q70" s="121"/>
    </row>
    <row r="71" spans="1:17" ht="17.25" thickBot="1" x14ac:dyDescent="0.35">
      <c r="A71" s="47" t="s">
        <v>295</v>
      </c>
      <c r="B71" s="51">
        <v>56</v>
      </c>
      <c r="C71" s="52"/>
      <c r="D71" s="53"/>
      <c r="E71" s="51">
        <v>33</v>
      </c>
      <c r="F71" s="53"/>
      <c r="G71" s="51">
        <v>74</v>
      </c>
      <c r="H71" s="53"/>
      <c r="I71" s="51">
        <v>75</v>
      </c>
      <c r="J71" s="53"/>
      <c r="K71" s="51">
        <v>24</v>
      </c>
      <c r="L71" s="53"/>
      <c r="M71" s="51">
        <v>37</v>
      </c>
      <c r="N71" s="53"/>
      <c r="O71" s="51"/>
      <c r="P71" s="53"/>
      <c r="Q71" s="121"/>
    </row>
    <row r="72" spans="1:17" ht="17.25" thickBot="1" x14ac:dyDescent="0.35">
      <c r="A72" s="47" t="s">
        <v>296</v>
      </c>
      <c r="B72" s="54"/>
      <c r="C72" s="55"/>
      <c r="D72" s="56"/>
      <c r="E72" s="54"/>
      <c r="F72" s="56"/>
      <c r="G72" s="54"/>
      <c r="H72" s="56"/>
      <c r="I72" s="54"/>
      <c r="J72" s="56"/>
      <c r="K72" s="54"/>
      <c r="L72" s="56"/>
      <c r="M72" s="54"/>
      <c r="N72" s="56"/>
      <c r="O72" s="54"/>
      <c r="P72" s="56"/>
      <c r="Q72" s="122"/>
    </row>
    <row r="73" spans="1:17" ht="17.25" thickBot="1" x14ac:dyDescent="0.35">
      <c r="A73" s="47" t="s">
        <v>297</v>
      </c>
      <c r="B73" s="123">
        <f>SUM(B68:D72)</f>
        <v>345</v>
      </c>
      <c r="C73" s="123"/>
      <c r="D73" s="123"/>
      <c r="E73" s="124">
        <f>SUM(E68:F72)</f>
        <v>184</v>
      </c>
      <c r="F73" s="125"/>
      <c r="G73" s="124">
        <f t="shared" ref="G73" si="25">SUM(G68:H72)</f>
        <v>90</v>
      </c>
      <c r="H73" s="125"/>
      <c r="I73" s="124">
        <f t="shared" ref="I73" si="26">SUM(I68:J72)</f>
        <v>139</v>
      </c>
      <c r="J73" s="125"/>
      <c r="K73" s="124">
        <f t="shared" ref="K73" si="27">SUM(K68:L72)</f>
        <v>24</v>
      </c>
      <c r="L73" s="125"/>
      <c r="M73" s="124">
        <f t="shared" ref="M73" si="28">SUM(M68:N72)</f>
        <v>185</v>
      </c>
      <c r="N73" s="125"/>
      <c r="O73" s="124">
        <f t="shared" ref="O73" si="29">SUM(O68:P72)</f>
        <v>0</v>
      </c>
      <c r="P73" s="125"/>
      <c r="Q73" s="126"/>
    </row>
    <row r="74" spans="1:17" ht="17.25" thickBot="1" x14ac:dyDescent="0.35">
      <c r="A74" s="57" t="str">
        <f xml:space="preserve"> "Zuwenig / Zuviel bei " &amp; $A67 &amp; " kcal"</f>
        <v>Zuwenig / Zuviel bei 1250 kcal</v>
      </c>
      <c r="B74" s="128">
        <f>B73-B67</f>
        <v>-95</v>
      </c>
      <c r="C74" s="128"/>
      <c r="D74" s="128"/>
      <c r="E74" s="118">
        <f>E73-E67</f>
        <v>44</v>
      </c>
      <c r="F74" s="119"/>
      <c r="G74" s="118">
        <f>G73-G67</f>
        <v>-60</v>
      </c>
      <c r="H74" s="119"/>
      <c r="I74" s="118">
        <f>I73-I67</f>
        <v>-21</v>
      </c>
      <c r="J74" s="119"/>
      <c r="K74" s="118">
        <f>K73-K67</f>
        <v>-116</v>
      </c>
      <c r="L74" s="119"/>
      <c r="M74" s="118">
        <f>M73-M67</f>
        <v>25</v>
      </c>
      <c r="N74" s="119"/>
      <c r="O74" s="118">
        <f>O73-O67</f>
        <v>-60</v>
      </c>
      <c r="P74" s="119"/>
      <c r="Q74" s="127"/>
    </row>
    <row r="75" spans="1:17" ht="9.9499999999999993" customHeight="1" thickTop="1" thickBot="1" x14ac:dyDescent="0.35">
      <c r="A75" s="58"/>
      <c r="B75" s="129"/>
      <c r="C75" s="129"/>
      <c r="D75" s="129"/>
      <c r="E75" s="129"/>
      <c r="F75" s="129"/>
      <c r="G75" s="129"/>
      <c r="H75" s="129"/>
      <c r="I75" s="129"/>
      <c r="J75" s="129"/>
      <c r="K75" s="129"/>
      <c r="L75" s="129"/>
      <c r="M75" s="129"/>
      <c r="N75" s="129"/>
      <c r="O75" s="129"/>
      <c r="P75" s="129"/>
      <c r="Q75" s="59"/>
    </row>
    <row r="76" spans="1:17" ht="17.25" customHeight="1" thickTop="1" x14ac:dyDescent="0.3">
      <c r="A76" s="60" t="str">
        <f>IF(Q77=1,"Sonntag",IF(Q77=2,"Montag",IF(Q77=3,"Dienstag",IF(Q77=4,"Mittwoch",IF(Q77=5,"Donnerstag",IF(Q77=6,"Freitag","Samstag"))))))</f>
        <v>Dienstag</v>
      </c>
      <c r="B76" s="130" t="s">
        <v>170</v>
      </c>
      <c r="C76" s="130"/>
      <c r="D76" s="130"/>
      <c r="E76" s="131" t="s">
        <v>169</v>
      </c>
      <c r="F76" s="131"/>
      <c r="G76" s="131" t="s">
        <v>168</v>
      </c>
      <c r="H76" s="131"/>
      <c r="I76" s="130" t="s">
        <v>289</v>
      </c>
      <c r="J76" s="130"/>
      <c r="K76" s="130" t="s">
        <v>290</v>
      </c>
      <c r="L76" s="130"/>
      <c r="M76" s="130" t="s">
        <v>291</v>
      </c>
      <c r="N76" s="130"/>
      <c r="O76" s="131" t="s">
        <v>167</v>
      </c>
      <c r="P76" s="132"/>
      <c r="Q76" s="61">
        <f>A77</f>
        <v>44194</v>
      </c>
    </row>
    <row r="77" spans="1:17" ht="17.25" thickBot="1" x14ac:dyDescent="0.3">
      <c r="A77" s="42">
        <f>A66+1</f>
        <v>44194</v>
      </c>
      <c r="B77" s="117"/>
      <c r="C77" s="117"/>
      <c r="D77" s="117"/>
      <c r="E77" s="112"/>
      <c r="F77" s="112"/>
      <c r="G77" s="112"/>
      <c r="H77" s="112"/>
      <c r="I77" s="117"/>
      <c r="J77" s="117"/>
      <c r="K77" s="117"/>
      <c r="L77" s="117"/>
      <c r="M77" s="117"/>
      <c r="N77" s="117"/>
      <c r="O77" s="112"/>
      <c r="P77" s="113"/>
      <c r="Q77" s="43">
        <f>WEEKDAY(Q76)</f>
        <v>3</v>
      </c>
    </row>
    <row r="78" spans="1:17" ht="18" thickTop="1" thickBot="1" x14ac:dyDescent="0.35">
      <c r="A78" s="45">
        <f>VLOOKUP("x",$A$2:$B$7,2)</f>
        <v>1250</v>
      </c>
      <c r="B78" s="114">
        <f>VLOOKUP("x",$A$2:$P$7,3)</f>
        <v>440</v>
      </c>
      <c r="C78" s="114"/>
      <c r="D78" s="114"/>
      <c r="E78" s="114">
        <f>VLOOKUP("x",$A$2:$P$7,6)</f>
        <v>140</v>
      </c>
      <c r="F78" s="114"/>
      <c r="G78" s="114">
        <f>VLOOKUP("x",$A$2:$P$7,8)</f>
        <v>150</v>
      </c>
      <c r="H78" s="114"/>
      <c r="I78" s="114">
        <f>VLOOKUP("x",$A$2:$P$7,10)</f>
        <v>160</v>
      </c>
      <c r="J78" s="114"/>
      <c r="K78" s="114">
        <f>VLOOKUP("x",$A$2:$P$7,12)</f>
        <v>140</v>
      </c>
      <c r="L78" s="114"/>
      <c r="M78" s="114">
        <f>VLOOKUP("x",$A$2:$P$7,14)</f>
        <v>160</v>
      </c>
      <c r="N78" s="114"/>
      <c r="O78" s="114">
        <f>VLOOKUP("x",$A$2:$P$7,16)</f>
        <v>60</v>
      </c>
      <c r="P78" s="115"/>
      <c r="Q78" s="46"/>
    </row>
    <row r="79" spans="1:17" ht="18" thickTop="1" thickBot="1" x14ac:dyDescent="0.35">
      <c r="A79" s="47" t="s">
        <v>292</v>
      </c>
      <c r="B79" s="48">
        <v>205</v>
      </c>
      <c r="C79" s="49"/>
      <c r="D79" s="50"/>
      <c r="E79" s="48"/>
      <c r="F79" s="50"/>
      <c r="G79" s="48"/>
      <c r="H79" s="50"/>
      <c r="I79" s="48"/>
      <c r="J79" s="50"/>
      <c r="K79" s="48"/>
      <c r="L79" s="50"/>
      <c r="M79" s="48"/>
      <c r="N79" s="50"/>
      <c r="O79" s="48"/>
      <c r="P79" s="50"/>
      <c r="Q79" s="120" t="str">
        <f>"GESAMT: "
&amp;
SUM(B84:P84)</f>
        <v>GESAMT: 1095</v>
      </c>
    </row>
    <row r="80" spans="1:17" ht="17.25" thickBot="1" x14ac:dyDescent="0.35">
      <c r="A80" s="47" t="s">
        <v>293</v>
      </c>
      <c r="B80" s="51">
        <v>104</v>
      </c>
      <c r="C80" s="52"/>
      <c r="D80" s="53"/>
      <c r="E80" s="51">
        <v>173</v>
      </c>
      <c r="F80" s="53"/>
      <c r="G80" s="51"/>
      <c r="H80" s="53"/>
      <c r="I80" s="51">
        <v>11</v>
      </c>
      <c r="J80" s="53"/>
      <c r="K80" s="51">
        <v>102</v>
      </c>
      <c r="L80" s="53"/>
      <c r="M80" s="51">
        <v>56</v>
      </c>
      <c r="N80" s="53"/>
      <c r="O80" s="51"/>
      <c r="P80" s="53"/>
      <c r="Q80" s="121"/>
    </row>
    <row r="81" spans="1:17" ht="17.25" thickBot="1" x14ac:dyDescent="0.35">
      <c r="A81" s="47" t="s">
        <v>294</v>
      </c>
      <c r="B81" s="51"/>
      <c r="C81" s="52"/>
      <c r="D81" s="53"/>
      <c r="E81" s="51"/>
      <c r="F81" s="53"/>
      <c r="G81" s="51"/>
      <c r="H81" s="53"/>
      <c r="I81" s="51"/>
      <c r="J81" s="53"/>
      <c r="K81" s="51"/>
      <c r="L81" s="53"/>
      <c r="M81" s="51"/>
      <c r="N81" s="53"/>
      <c r="O81" s="51"/>
      <c r="P81" s="53"/>
      <c r="Q81" s="121"/>
    </row>
    <row r="82" spans="1:17" ht="17.25" thickBot="1" x14ac:dyDescent="0.35">
      <c r="A82" s="47" t="s">
        <v>295</v>
      </c>
      <c r="B82" s="51">
        <v>99</v>
      </c>
      <c r="C82" s="52"/>
      <c r="D82" s="53"/>
      <c r="E82" s="51">
        <v>33</v>
      </c>
      <c r="F82" s="53"/>
      <c r="G82" s="51"/>
      <c r="H82" s="53"/>
      <c r="I82" s="51">
        <v>75</v>
      </c>
      <c r="J82" s="53">
        <v>41</v>
      </c>
      <c r="K82" s="51">
        <v>24</v>
      </c>
      <c r="L82" s="53"/>
      <c r="M82" s="51">
        <v>37</v>
      </c>
      <c r="N82" s="53"/>
      <c r="O82" s="51">
        <v>44</v>
      </c>
      <c r="P82" s="53"/>
      <c r="Q82" s="121"/>
    </row>
    <row r="83" spans="1:17" ht="17.25" thickBot="1" x14ac:dyDescent="0.35">
      <c r="A83" s="47" t="s">
        <v>296</v>
      </c>
      <c r="B83" s="54">
        <v>91</v>
      </c>
      <c r="C83" s="55"/>
      <c r="D83" s="56"/>
      <c r="E83" s="54"/>
      <c r="F83" s="56"/>
      <c r="G83" s="54"/>
      <c r="H83" s="56"/>
      <c r="I83" s="54"/>
      <c r="J83" s="56"/>
      <c r="K83" s="54"/>
      <c r="L83" s="56"/>
      <c r="M83" s="54"/>
      <c r="N83" s="56"/>
      <c r="O83" s="54"/>
      <c r="P83" s="56"/>
      <c r="Q83" s="122"/>
    </row>
    <row r="84" spans="1:17" ht="17.25" thickBot="1" x14ac:dyDescent="0.35">
      <c r="A84" s="47" t="s">
        <v>297</v>
      </c>
      <c r="B84" s="123">
        <f>SUM(B79:D83)</f>
        <v>499</v>
      </c>
      <c r="C84" s="123"/>
      <c r="D84" s="123"/>
      <c r="E84" s="124">
        <f>SUM(E79:F83)</f>
        <v>206</v>
      </c>
      <c r="F84" s="125"/>
      <c r="G84" s="124">
        <f t="shared" ref="G84" si="30">SUM(G79:H83)</f>
        <v>0</v>
      </c>
      <c r="H84" s="125"/>
      <c r="I84" s="124">
        <f t="shared" ref="I84" si="31">SUM(I79:J83)</f>
        <v>127</v>
      </c>
      <c r="J84" s="125"/>
      <c r="K84" s="124">
        <f t="shared" ref="K84" si="32">SUM(K79:L83)</f>
        <v>126</v>
      </c>
      <c r="L84" s="125"/>
      <c r="M84" s="124">
        <f t="shared" ref="M84" si="33">SUM(M79:N83)</f>
        <v>93</v>
      </c>
      <c r="N84" s="125"/>
      <c r="O84" s="124">
        <f t="shared" ref="O84" si="34">SUM(O79:P83)</f>
        <v>44</v>
      </c>
      <c r="P84" s="125"/>
      <c r="Q84" s="126"/>
    </row>
    <row r="85" spans="1:17" ht="17.25" thickBot="1" x14ac:dyDescent="0.35">
      <c r="A85" s="57" t="str">
        <f xml:space="preserve"> "Zuwenig / Zuviel bei " &amp; $A78 &amp; " kcal"</f>
        <v>Zuwenig / Zuviel bei 1250 kcal</v>
      </c>
      <c r="B85" s="128">
        <f>B84-B78</f>
        <v>59</v>
      </c>
      <c r="C85" s="128"/>
      <c r="D85" s="128"/>
      <c r="E85" s="118">
        <f>E84-E78</f>
        <v>66</v>
      </c>
      <c r="F85" s="119"/>
      <c r="G85" s="118">
        <f>G84-G78</f>
        <v>-150</v>
      </c>
      <c r="H85" s="119"/>
      <c r="I85" s="118">
        <f>I84-I78</f>
        <v>-33</v>
      </c>
      <c r="J85" s="119"/>
      <c r="K85" s="118">
        <f>K84-K78</f>
        <v>-14</v>
      </c>
      <c r="L85" s="119"/>
      <c r="M85" s="118">
        <f>M84-M78</f>
        <v>-67</v>
      </c>
      <c r="N85" s="119"/>
      <c r="O85" s="118">
        <f>O84-O78</f>
        <v>-16</v>
      </c>
      <c r="P85" s="119"/>
      <c r="Q85" s="127"/>
    </row>
    <row r="86" spans="1:17" ht="17.25" thickTop="1" x14ac:dyDescent="0.3">
      <c r="A86" s="63"/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5"/>
      <c r="P86" s="135"/>
      <c r="Q86" s="64"/>
    </row>
  </sheetData>
  <mergeCells count="316">
    <mergeCell ref="O86:P86"/>
    <mergeCell ref="B86:D86"/>
    <mergeCell ref="E86:F86"/>
    <mergeCell ref="G86:H86"/>
    <mergeCell ref="I86:J86"/>
    <mergeCell ref="K86:L86"/>
    <mergeCell ref="M86:N86"/>
    <mergeCell ref="E85:F85"/>
    <mergeCell ref="G85:H85"/>
    <mergeCell ref="I85:J85"/>
    <mergeCell ref="K85:L85"/>
    <mergeCell ref="M85:N85"/>
    <mergeCell ref="O85:P85"/>
    <mergeCell ref="Q79:Q83"/>
    <mergeCell ref="B84:D84"/>
    <mergeCell ref="E84:F84"/>
    <mergeCell ref="G84:H84"/>
    <mergeCell ref="I84:J84"/>
    <mergeCell ref="K84:L84"/>
    <mergeCell ref="M84:N84"/>
    <mergeCell ref="O84:P84"/>
    <mergeCell ref="Q84:Q85"/>
    <mergeCell ref="B85:D85"/>
    <mergeCell ref="O76:P77"/>
    <mergeCell ref="B78:D78"/>
    <mergeCell ref="E78:F78"/>
    <mergeCell ref="G78:H78"/>
    <mergeCell ref="I78:J78"/>
    <mergeCell ref="K78:L78"/>
    <mergeCell ref="M78:N78"/>
    <mergeCell ref="O78:P78"/>
    <mergeCell ref="B76:D77"/>
    <mergeCell ref="E76:F77"/>
    <mergeCell ref="G76:H77"/>
    <mergeCell ref="I76:J77"/>
    <mergeCell ref="K76:L77"/>
    <mergeCell ref="M76:N77"/>
    <mergeCell ref="B75:D75"/>
    <mergeCell ref="E75:F75"/>
    <mergeCell ref="G75:H75"/>
    <mergeCell ref="I75:J75"/>
    <mergeCell ref="K75:L75"/>
    <mergeCell ref="M75:N75"/>
    <mergeCell ref="O75:P75"/>
    <mergeCell ref="B74:D74"/>
    <mergeCell ref="E74:F74"/>
    <mergeCell ref="G74:H74"/>
    <mergeCell ref="I74:J74"/>
    <mergeCell ref="K74:L74"/>
    <mergeCell ref="M74:N74"/>
    <mergeCell ref="O67:P67"/>
    <mergeCell ref="Q68:Q72"/>
    <mergeCell ref="B73:D73"/>
    <mergeCell ref="E73:F73"/>
    <mergeCell ref="G73:H73"/>
    <mergeCell ref="I73:J73"/>
    <mergeCell ref="K73:L73"/>
    <mergeCell ref="M73:N73"/>
    <mergeCell ref="O73:P73"/>
    <mergeCell ref="Q73:Q74"/>
    <mergeCell ref="B67:D67"/>
    <mergeCell ref="E67:F67"/>
    <mergeCell ref="G67:H67"/>
    <mergeCell ref="I67:J67"/>
    <mergeCell ref="K67:L67"/>
    <mergeCell ref="M67:N67"/>
    <mergeCell ref="O74:P74"/>
    <mergeCell ref="O64:P64"/>
    <mergeCell ref="B65:D66"/>
    <mergeCell ref="E65:F66"/>
    <mergeCell ref="G65:H66"/>
    <mergeCell ref="I65:J66"/>
    <mergeCell ref="K65:L66"/>
    <mergeCell ref="M65:N66"/>
    <mergeCell ref="O65:P66"/>
    <mergeCell ref="B64:D64"/>
    <mergeCell ref="E64:F64"/>
    <mergeCell ref="G64:H64"/>
    <mergeCell ref="I64:J64"/>
    <mergeCell ref="K64:L64"/>
    <mergeCell ref="M64:N64"/>
    <mergeCell ref="E63:F63"/>
    <mergeCell ref="G63:H63"/>
    <mergeCell ref="I63:J63"/>
    <mergeCell ref="K63:L63"/>
    <mergeCell ref="M63:N63"/>
    <mergeCell ref="O63:P63"/>
    <mergeCell ref="Q57:Q61"/>
    <mergeCell ref="B62:D62"/>
    <mergeCell ref="E62:F62"/>
    <mergeCell ref="G62:H62"/>
    <mergeCell ref="I62:J62"/>
    <mergeCell ref="K62:L62"/>
    <mergeCell ref="M62:N62"/>
    <mergeCell ref="O62:P62"/>
    <mergeCell ref="Q62:Q63"/>
    <mergeCell ref="B63:D63"/>
    <mergeCell ref="O54:P55"/>
    <mergeCell ref="B56:D56"/>
    <mergeCell ref="E56:F56"/>
    <mergeCell ref="G56:H56"/>
    <mergeCell ref="I56:J56"/>
    <mergeCell ref="K56:L56"/>
    <mergeCell ref="M56:N56"/>
    <mergeCell ref="O56:P56"/>
    <mergeCell ref="B54:D55"/>
    <mergeCell ref="E54:F55"/>
    <mergeCell ref="G54:H55"/>
    <mergeCell ref="I54:J55"/>
    <mergeCell ref="K54:L55"/>
    <mergeCell ref="M54:N55"/>
    <mergeCell ref="B53:D53"/>
    <mergeCell ref="E53:F53"/>
    <mergeCell ref="G53:H53"/>
    <mergeCell ref="I53:J53"/>
    <mergeCell ref="K53:L53"/>
    <mergeCell ref="M53:N53"/>
    <mergeCell ref="O53:P53"/>
    <mergeCell ref="B52:D52"/>
    <mergeCell ref="E52:F52"/>
    <mergeCell ref="G52:H52"/>
    <mergeCell ref="I52:J52"/>
    <mergeCell ref="K52:L52"/>
    <mergeCell ref="M52:N52"/>
    <mergeCell ref="O45:P45"/>
    <mergeCell ref="Q46:Q50"/>
    <mergeCell ref="B51:D51"/>
    <mergeCell ref="E51:F51"/>
    <mergeCell ref="G51:H51"/>
    <mergeCell ref="I51:J51"/>
    <mergeCell ref="K51:L51"/>
    <mergeCell ref="M51:N51"/>
    <mergeCell ref="O51:P51"/>
    <mergeCell ref="Q51:Q52"/>
    <mergeCell ref="B45:D45"/>
    <mergeCell ref="E45:F45"/>
    <mergeCell ref="G45:H45"/>
    <mergeCell ref="I45:J45"/>
    <mergeCell ref="K45:L45"/>
    <mergeCell ref="M45:N45"/>
    <mergeCell ref="O52:P52"/>
    <mergeCell ref="O42:P42"/>
    <mergeCell ref="B43:D44"/>
    <mergeCell ref="E43:F44"/>
    <mergeCell ref="G43:H44"/>
    <mergeCell ref="I43:J44"/>
    <mergeCell ref="K43:L44"/>
    <mergeCell ref="M43:N44"/>
    <mergeCell ref="O43:P44"/>
    <mergeCell ref="B42:D42"/>
    <mergeCell ref="E42:F42"/>
    <mergeCell ref="G42:H42"/>
    <mergeCell ref="I42:J42"/>
    <mergeCell ref="K42:L42"/>
    <mergeCell ref="M42:N42"/>
    <mergeCell ref="E41:F41"/>
    <mergeCell ref="G41:H41"/>
    <mergeCell ref="I41:J41"/>
    <mergeCell ref="K41:L41"/>
    <mergeCell ref="M41:N41"/>
    <mergeCell ref="O41:P41"/>
    <mergeCell ref="Q35:Q39"/>
    <mergeCell ref="B40:D40"/>
    <mergeCell ref="E40:F40"/>
    <mergeCell ref="G40:H40"/>
    <mergeCell ref="I40:J40"/>
    <mergeCell ref="K40:L40"/>
    <mergeCell ref="M40:N40"/>
    <mergeCell ref="O40:P40"/>
    <mergeCell ref="Q40:Q41"/>
    <mergeCell ref="B41:D41"/>
    <mergeCell ref="O32:P33"/>
    <mergeCell ref="B34:D34"/>
    <mergeCell ref="E34:F34"/>
    <mergeCell ref="G34:H34"/>
    <mergeCell ref="I34:J34"/>
    <mergeCell ref="K34:L34"/>
    <mergeCell ref="M34:N34"/>
    <mergeCell ref="O34:P34"/>
    <mergeCell ref="B32:D33"/>
    <mergeCell ref="E32:F33"/>
    <mergeCell ref="G32:H33"/>
    <mergeCell ref="I32:J33"/>
    <mergeCell ref="K32:L33"/>
    <mergeCell ref="M32:N33"/>
    <mergeCell ref="B31:D31"/>
    <mergeCell ref="E31:F31"/>
    <mergeCell ref="G31:H31"/>
    <mergeCell ref="I31:J31"/>
    <mergeCell ref="K31:L31"/>
    <mergeCell ref="M31:N31"/>
    <mergeCell ref="O31:P31"/>
    <mergeCell ref="B30:D30"/>
    <mergeCell ref="E30:F30"/>
    <mergeCell ref="G30:H30"/>
    <mergeCell ref="I30:J30"/>
    <mergeCell ref="K30:L30"/>
    <mergeCell ref="M30:N30"/>
    <mergeCell ref="O23:P23"/>
    <mergeCell ref="Q24:Q28"/>
    <mergeCell ref="B29:D29"/>
    <mergeCell ref="E29:F29"/>
    <mergeCell ref="G29:H29"/>
    <mergeCell ref="I29:J29"/>
    <mergeCell ref="K29:L29"/>
    <mergeCell ref="M29:N29"/>
    <mergeCell ref="O29:P29"/>
    <mergeCell ref="Q29:Q30"/>
    <mergeCell ref="B23:D23"/>
    <mergeCell ref="E23:F23"/>
    <mergeCell ref="G23:H23"/>
    <mergeCell ref="I23:J23"/>
    <mergeCell ref="K23:L23"/>
    <mergeCell ref="M23:N23"/>
    <mergeCell ref="O30:P30"/>
    <mergeCell ref="O20:P20"/>
    <mergeCell ref="B21:D22"/>
    <mergeCell ref="E21:F22"/>
    <mergeCell ref="G21:H22"/>
    <mergeCell ref="I21:J22"/>
    <mergeCell ref="K21:L22"/>
    <mergeCell ref="M21:N22"/>
    <mergeCell ref="O21:P22"/>
    <mergeCell ref="B20:D20"/>
    <mergeCell ref="E20:F20"/>
    <mergeCell ref="G20:H20"/>
    <mergeCell ref="I20:J20"/>
    <mergeCell ref="K20:L20"/>
    <mergeCell ref="M20:N20"/>
    <mergeCell ref="E19:F19"/>
    <mergeCell ref="G19:H19"/>
    <mergeCell ref="I19:J19"/>
    <mergeCell ref="K19:L19"/>
    <mergeCell ref="M19:N19"/>
    <mergeCell ref="O19:P19"/>
    <mergeCell ref="Q13:Q17"/>
    <mergeCell ref="B18:D18"/>
    <mergeCell ref="E18:F18"/>
    <mergeCell ref="G18:H18"/>
    <mergeCell ref="I18:J18"/>
    <mergeCell ref="K18:L18"/>
    <mergeCell ref="M18:N18"/>
    <mergeCell ref="O18:P18"/>
    <mergeCell ref="Q18:Q19"/>
    <mergeCell ref="B19:D19"/>
    <mergeCell ref="O10:P11"/>
    <mergeCell ref="B12:D12"/>
    <mergeCell ref="E12:F12"/>
    <mergeCell ref="G12:H12"/>
    <mergeCell ref="I12:J12"/>
    <mergeCell ref="K12:L12"/>
    <mergeCell ref="M12:N12"/>
    <mergeCell ref="O12:P12"/>
    <mergeCell ref="B10:D11"/>
    <mergeCell ref="E10:F11"/>
    <mergeCell ref="G10:H11"/>
    <mergeCell ref="I10:J11"/>
    <mergeCell ref="K10:L11"/>
    <mergeCell ref="M10:N11"/>
    <mergeCell ref="P7:Q7"/>
    <mergeCell ref="C8:E8"/>
    <mergeCell ref="F8:G8"/>
    <mergeCell ref="H8:I8"/>
    <mergeCell ref="J8:K8"/>
    <mergeCell ref="L8:M8"/>
    <mergeCell ref="N8:O8"/>
    <mergeCell ref="P8:Q8"/>
    <mergeCell ref="C7:E7"/>
    <mergeCell ref="F7:G7"/>
    <mergeCell ref="H7:I7"/>
    <mergeCell ref="J7:K7"/>
    <mergeCell ref="L7:M7"/>
    <mergeCell ref="N7:O7"/>
    <mergeCell ref="P5:Q5"/>
    <mergeCell ref="C6:E6"/>
    <mergeCell ref="F6:G6"/>
    <mergeCell ref="H6:I6"/>
    <mergeCell ref="J6:K6"/>
    <mergeCell ref="L6:M6"/>
    <mergeCell ref="N6:O6"/>
    <mergeCell ref="P6:Q6"/>
    <mergeCell ref="C5:E5"/>
    <mergeCell ref="F5:G5"/>
    <mergeCell ref="H5:I5"/>
    <mergeCell ref="J5:K5"/>
    <mergeCell ref="L5:M5"/>
    <mergeCell ref="N5:O5"/>
    <mergeCell ref="P3:Q3"/>
    <mergeCell ref="C4:E4"/>
    <mergeCell ref="F4:G4"/>
    <mergeCell ref="H4:I4"/>
    <mergeCell ref="J4:K4"/>
    <mergeCell ref="L4:M4"/>
    <mergeCell ref="N4:O4"/>
    <mergeCell ref="P4:Q4"/>
    <mergeCell ref="C3:E3"/>
    <mergeCell ref="F3:G3"/>
    <mergeCell ref="H3:I3"/>
    <mergeCell ref="J3:K3"/>
    <mergeCell ref="L3:M3"/>
    <mergeCell ref="N3:O3"/>
    <mergeCell ref="A1:B1"/>
    <mergeCell ref="C1:E1"/>
    <mergeCell ref="F1:G1"/>
    <mergeCell ref="H1:I1"/>
    <mergeCell ref="J1:K1"/>
    <mergeCell ref="L1:M1"/>
    <mergeCell ref="N1:O1"/>
    <mergeCell ref="P1:Q1"/>
    <mergeCell ref="C2:E2"/>
    <mergeCell ref="F2:G2"/>
    <mergeCell ref="H2:I2"/>
    <mergeCell ref="J2:K2"/>
    <mergeCell ref="L2:M2"/>
    <mergeCell ref="N2:O2"/>
    <mergeCell ref="P2:Q2"/>
  </mergeCells>
  <conditionalFormatting sqref="B19:P19">
    <cfRule type="cellIs" dxfId="64" priority="13" operator="greaterThan">
      <formula>0</formula>
    </cfRule>
    <cfRule type="cellIs" dxfId="63" priority="14" operator="lessThanOrEqual">
      <formula>0</formula>
    </cfRule>
  </conditionalFormatting>
  <conditionalFormatting sqref="B30:P30">
    <cfRule type="cellIs" dxfId="62" priority="11" operator="greaterThan">
      <formula>0</formula>
    </cfRule>
    <cfRule type="cellIs" dxfId="61" priority="12" operator="lessThanOrEqual">
      <formula>0</formula>
    </cfRule>
  </conditionalFormatting>
  <conditionalFormatting sqref="B52:P52">
    <cfRule type="cellIs" dxfId="60" priority="9" operator="greaterThan">
      <formula>0</formula>
    </cfRule>
    <cfRule type="cellIs" dxfId="59" priority="10" operator="lessThanOrEqual">
      <formula>0</formula>
    </cfRule>
  </conditionalFormatting>
  <conditionalFormatting sqref="B63:P63">
    <cfRule type="cellIs" dxfId="58" priority="7" operator="greaterThan">
      <formula>0</formula>
    </cfRule>
    <cfRule type="cellIs" dxfId="57" priority="8" operator="lessThanOrEqual">
      <formula>0</formula>
    </cfRule>
  </conditionalFormatting>
  <conditionalFormatting sqref="B74:P74">
    <cfRule type="cellIs" dxfId="56" priority="5" operator="greaterThan">
      <formula>0</formula>
    </cfRule>
    <cfRule type="cellIs" dxfId="55" priority="6" operator="lessThanOrEqual">
      <formula>0</formula>
    </cfRule>
  </conditionalFormatting>
  <conditionalFormatting sqref="B85:P85">
    <cfRule type="cellIs" dxfId="54" priority="3" operator="greaterThan">
      <formula>0</formula>
    </cfRule>
    <cfRule type="cellIs" dxfId="53" priority="4" operator="lessThanOrEqual">
      <formula>0</formula>
    </cfRule>
  </conditionalFormatting>
  <conditionalFormatting sqref="B41:P41">
    <cfRule type="cellIs" dxfId="52" priority="1" operator="greaterThan">
      <formula>0</formula>
    </cfRule>
    <cfRule type="cellIs" dxfId="51" priority="2" operator="lessThanOrEqual">
      <formula>0</formula>
    </cfRule>
  </conditionalFormatting>
  <printOptions horizontalCentered="1" verticalCentered="1"/>
  <pageMargins left="1.2204724409448819" right="0.23622047244094491" top="0.19685039370078741" bottom="0.19685039370078741" header="0" footer="0"/>
  <pageSetup paperSize="9" scale="77" fitToHeight="0" orientation="landscape" horizontalDpi="0" verticalDpi="0" r:id="rId1"/>
  <rowBreaks count="1" manualBreakCount="1">
    <brk id="41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90F54-5DA1-4BF4-8059-7C057BD74752}">
  <sheetPr codeName="Tabelle7">
    <pageSetUpPr fitToPage="1"/>
  </sheetPr>
  <dimension ref="A1:E42"/>
  <sheetViews>
    <sheetView zoomScaleNormal="100" workbookViewId="0">
      <selection activeCell="E38" sqref="E38"/>
    </sheetView>
  </sheetViews>
  <sheetFormatPr baseColWidth="10" defaultColWidth="10.7109375" defaultRowHeight="15" x14ac:dyDescent="0.25"/>
  <cols>
    <col min="1" max="1" width="22.28515625" customWidth="1"/>
    <col min="2" max="2" width="18.7109375" customWidth="1"/>
    <col min="3" max="3" width="23" bestFit="1" customWidth="1"/>
    <col min="4" max="4" width="21.85546875" bestFit="1" customWidth="1"/>
    <col min="5" max="5" width="20.85546875" bestFit="1" customWidth="1"/>
  </cols>
  <sheetData>
    <row r="1" spans="1:5" ht="15.75" thickBot="1" x14ac:dyDescent="0.3"/>
    <row r="2" spans="1:5" ht="29.25" customHeight="1" thickBot="1" x14ac:dyDescent="0.65">
      <c r="A2" s="30" t="s">
        <v>51</v>
      </c>
      <c r="B2" s="94" t="s">
        <v>50</v>
      </c>
      <c r="C2" s="94"/>
      <c r="D2" s="94"/>
      <c r="E2" s="29">
        <v>44181</v>
      </c>
    </row>
    <row r="3" spans="1:5" ht="18.75" thickBot="1" x14ac:dyDescent="0.4">
      <c r="A3" s="5" t="s">
        <v>49</v>
      </c>
      <c r="B3" s="28">
        <v>4</v>
      </c>
      <c r="C3" s="5" t="s">
        <v>48</v>
      </c>
      <c r="D3" s="5"/>
      <c r="E3" s="27" t="s">
        <v>0</v>
      </c>
    </row>
    <row r="4" spans="1:5" ht="25.5" customHeight="1" thickBot="1" x14ac:dyDescent="0.4">
      <c r="A4" s="26" t="s">
        <v>47</v>
      </c>
      <c r="B4" s="25">
        <v>1</v>
      </c>
      <c r="C4" s="5" t="s">
        <v>46</v>
      </c>
      <c r="D4" s="5"/>
      <c r="E4" s="24"/>
    </row>
    <row r="5" spans="1:5" s="21" customFormat="1" ht="39.75" thickBot="1" x14ac:dyDescent="0.3">
      <c r="A5" s="22" t="s">
        <v>45</v>
      </c>
      <c r="B5" s="23" t="s">
        <v>44</v>
      </c>
      <c r="C5" s="23" t="s">
        <v>43</v>
      </c>
      <c r="D5" s="23" t="s">
        <v>42</v>
      </c>
      <c r="E5" s="22" t="s">
        <v>41</v>
      </c>
    </row>
    <row r="6" spans="1:5" ht="24.75" x14ac:dyDescent="0.35">
      <c r="A6" s="16" t="s">
        <v>40</v>
      </c>
      <c r="B6" s="11" t="s">
        <v>13</v>
      </c>
      <c r="C6" s="11" t="s">
        <v>39</v>
      </c>
      <c r="D6" s="11" t="s">
        <v>12</v>
      </c>
      <c r="E6" s="11" t="s">
        <v>11</v>
      </c>
    </row>
    <row r="7" spans="1:5" ht="18" x14ac:dyDescent="0.35">
      <c r="A7" s="10" t="s">
        <v>0</v>
      </c>
      <c r="B7" s="7"/>
      <c r="C7" s="7" t="s">
        <v>156</v>
      </c>
      <c r="D7" s="7" t="s">
        <v>166</v>
      </c>
      <c r="E7" s="7" t="s">
        <v>9</v>
      </c>
    </row>
    <row r="8" spans="1:5" ht="18" x14ac:dyDescent="0.35">
      <c r="A8" s="9">
        <v>44181</v>
      </c>
      <c r="B8" s="7"/>
      <c r="C8" s="7"/>
      <c r="D8" s="7" t="s">
        <v>165</v>
      </c>
      <c r="E8" s="7" t="s">
        <v>8</v>
      </c>
    </row>
    <row r="9" spans="1:5" ht="18" x14ac:dyDescent="0.35">
      <c r="A9" s="20" t="s">
        <v>37</v>
      </c>
      <c r="B9" s="7"/>
      <c r="C9" s="5"/>
      <c r="D9" s="7"/>
      <c r="E9" s="7"/>
    </row>
    <row r="10" spans="1:5" ht="18.75" thickBot="1" x14ac:dyDescent="0.4">
      <c r="A10" s="19" t="s">
        <v>36</v>
      </c>
      <c r="B10" s="31">
        <v>205</v>
      </c>
      <c r="C10" s="33">
        <v>338</v>
      </c>
      <c r="D10" s="31">
        <v>455</v>
      </c>
      <c r="E10" s="31">
        <f>SUM(B10:D10)</f>
        <v>998</v>
      </c>
    </row>
    <row r="11" spans="1:5" ht="24.75" x14ac:dyDescent="0.35">
      <c r="A11" s="16" t="s">
        <v>35</v>
      </c>
      <c r="B11" s="11" t="s">
        <v>164</v>
      </c>
      <c r="C11" s="11" t="s">
        <v>163</v>
      </c>
      <c r="D11" s="11" t="s">
        <v>12</v>
      </c>
      <c r="E11" s="11" t="s">
        <v>9</v>
      </c>
    </row>
    <row r="12" spans="1:5" ht="18" x14ac:dyDescent="0.35">
      <c r="A12" s="10" t="s">
        <v>0</v>
      </c>
      <c r="B12" s="7" t="s">
        <v>162</v>
      </c>
      <c r="C12" s="7" t="s">
        <v>161</v>
      </c>
      <c r="D12" s="7" t="s">
        <v>160</v>
      </c>
      <c r="E12" s="7" t="s">
        <v>8</v>
      </c>
    </row>
    <row r="13" spans="1:5" ht="18" x14ac:dyDescent="0.35">
      <c r="A13" s="9">
        <f>A8+1</f>
        <v>44182</v>
      </c>
      <c r="B13" s="7" t="s">
        <v>159</v>
      </c>
      <c r="C13" s="7" t="s">
        <v>158</v>
      </c>
      <c r="D13" s="7" t="s">
        <v>122</v>
      </c>
      <c r="E13" s="7" t="s">
        <v>199</v>
      </c>
    </row>
    <row r="14" spans="1:5" ht="18" x14ac:dyDescent="0.35">
      <c r="A14" s="15"/>
      <c r="B14" s="7"/>
      <c r="C14" s="7" t="s">
        <v>106</v>
      </c>
      <c r="D14" s="7"/>
      <c r="E14" s="7" t="s">
        <v>200</v>
      </c>
    </row>
    <row r="15" spans="1:5" ht="18.75" thickBot="1" x14ac:dyDescent="0.4">
      <c r="A15" s="14"/>
      <c r="B15" s="33">
        <v>305</v>
      </c>
      <c r="C15" s="33">
        <v>456</v>
      </c>
      <c r="D15" s="33">
        <v>284</v>
      </c>
      <c r="E15" s="31">
        <f>SUM(B15:D15)</f>
        <v>1045</v>
      </c>
    </row>
    <row r="16" spans="1:5" ht="24.75" x14ac:dyDescent="0.35">
      <c r="A16" s="16" t="s">
        <v>28</v>
      </c>
      <c r="B16" s="11" t="s">
        <v>10</v>
      </c>
      <c r="C16" s="11" t="s">
        <v>39</v>
      </c>
      <c r="D16" s="11" t="s">
        <v>157</v>
      </c>
      <c r="E16" s="11" t="s">
        <v>9</v>
      </c>
    </row>
    <row r="17" spans="1:5" ht="18" x14ac:dyDescent="0.35">
      <c r="A17" s="10" t="s">
        <v>0</v>
      </c>
      <c r="B17" s="7"/>
      <c r="C17" s="7" t="s">
        <v>156</v>
      </c>
      <c r="D17" s="7" t="s">
        <v>151</v>
      </c>
      <c r="E17" s="7" t="s">
        <v>155</v>
      </c>
    </row>
    <row r="18" spans="1:5" ht="18" x14ac:dyDescent="0.35">
      <c r="A18" s="9">
        <f>A13+1</f>
        <v>44183</v>
      </c>
      <c r="B18" s="7"/>
      <c r="C18" s="7"/>
      <c r="D18" s="7" t="s">
        <v>12</v>
      </c>
      <c r="E18" s="7" t="s">
        <v>201</v>
      </c>
    </row>
    <row r="19" spans="1:5" ht="18" x14ac:dyDescent="0.35">
      <c r="A19" s="15"/>
      <c r="B19" s="7"/>
      <c r="C19" s="7"/>
      <c r="D19" s="7" t="s">
        <v>155</v>
      </c>
      <c r="E19" s="7" t="s">
        <v>198</v>
      </c>
    </row>
    <row r="20" spans="1:5" ht="18.75" thickBot="1" x14ac:dyDescent="0.4">
      <c r="A20" s="14"/>
      <c r="B20" s="33">
        <v>205</v>
      </c>
      <c r="C20" s="33">
        <v>338</v>
      </c>
      <c r="D20" s="33">
        <v>417</v>
      </c>
      <c r="E20" s="31">
        <f>SUM(B20:D20)</f>
        <v>960</v>
      </c>
    </row>
    <row r="21" spans="1:5" ht="24.75" x14ac:dyDescent="0.35">
      <c r="A21" s="16" t="s">
        <v>27</v>
      </c>
      <c r="B21" s="11" t="s">
        <v>129</v>
      </c>
      <c r="C21" s="11" t="s">
        <v>154</v>
      </c>
      <c r="D21" s="11" t="s">
        <v>10</v>
      </c>
      <c r="E21" s="11" t="s">
        <v>9</v>
      </c>
    </row>
    <row r="22" spans="1:5" ht="18" x14ac:dyDescent="0.35">
      <c r="A22" s="10" t="s">
        <v>0</v>
      </c>
      <c r="B22" s="7" t="s">
        <v>153</v>
      </c>
      <c r="C22" s="7" t="s">
        <v>152</v>
      </c>
      <c r="D22" s="7"/>
      <c r="E22" s="7" t="s">
        <v>195</v>
      </c>
    </row>
    <row r="23" spans="1:5" ht="18" x14ac:dyDescent="0.35">
      <c r="A23" s="9">
        <f>A18+1</f>
        <v>44184</v>
      </c>
      <c r="B23" s="7" t="s">
        <v>151</v>
      </c>
      <c r="C23" s="7" t="s">
        <v>150</v>
      </c>
      <c r="D23" s="7"/>
      <c r="E23" s="7" t="s">
        <v>196</v>
      </c>
    </row>
    <row r="24" spans="1:5" ht="18" x14ac:dyDescent="0.35">
      <c r="A24" s="15"/>
      <c r="B24" s="7"/>
      <c r="C24" s="7"/>
      <c r="D24" s="7"/>
      <c r="E24" s="7" t="s">
        <v>197</v>
      </c>
    </row>
    <row r="25" spans="1:5" ht="18.75" thickBot="1" x14ac:dyDescent="0.4">
      <c r="A25" s="14"/>
      <c r="B25" s="33">
        <v>370</v>
      </c>
      <c r="C25" s="33">
        <v>309</v>
      </c>
      <c r="D25" s="33">
        <v>205</v>
      </c>
      <c r="E25" s="31">
        <f>SUM(B25:D25)</f>
        <v>884</v>
      </c>
    </row>
    <row r="26" spans="1:5" ht="24.75" x14ac:dyDescent="0.35">
      <c r="A26" s="16" t="s">
        <v>22</v>
      </c>
      <c r="B26" s="11" t="s">
        <v>129</v>
      </c>
      <c r="C26" s="11" t="s">
        <v>13</v>
      </c>
      <c r="D26" s="11" t="s">
        <v>172</v>
      </c>
      <c r="E26" s="11" t="s">
        <v>9</v>
      </c>
    </row>
    <row r="27" spans="1:5" ht="18" x14ac:dyDescent="0.35">
      <c r="A27" s="10" t="s">
        <v>0</v>
      </c>
      <c r="B27" s="7" t="s">
        <v>171</v>
      </c>
      <c r="C27" s="7"/>
      <c r="D27" s="7" t="s">
        <v>173</v>
      </c>
      <c r="E27" s="7" t="s">
        <v>11</v>
      </c>
    </row>
    <row r="28" spans="1:5" ht="18" x14ac:dyDescent="0.35">
      <c r="A28" s="9">
        <f>A23+1</f>
        <v>44185</v>
      </c>
      <c r="B28" s="7"/>
      <c r="C28" s="7"/>
      <c r="D28" s="7" t="s">
        <v>174</v>
      </c>
      <c r="E28" s="7" t="s">
        <v>202</v>
      </c>
    </row>
    <row r="29" spans="1:5" ht="18" x14ac:dyDescent="0.35">
      <c r="A29" s="15"/>
      <c r="B29" s="7"/>
      <c r="C29" s="7"/>
      <c r="D29" s="7" t="s">
        <v>175</v>
      </c>
      <c r="E29" s="7"/>
    </row>
    <row r="30" spans="1:5" ht="18.75" thickBot="1" x14ac:dyDescent="0.4">
      <c r="A30" s="14"/>
      <c r="B30" s="33">
        <v>340</v>
      </c>
      <c r="C30" s="33">
        <v>205</v>
      </c>
      <c r="D30" s="33">
        <v>320</v>
      </c>
      <c r="E30" s="31">
        <f>SUM(B30:D30)</f>
        <v>865</v>
      </c>
    </row>
    <row r="31" spans="1:5" ht="24.75" x14ac:dyDescent="0.35">
      <c r="A31" s="12" t="s">
        <v>16</v>
      </c>
      <c r="B31" s="8" t="s">
        <v>10</v>
      </c>
      <c r="C31" s="8" t="s">
        <v>176</v>
      </c>
      <c r="D31" s="8" t="s">
        <v>178</v>
      </c>
      <c r="E31" s="8" t="s">
        <v>9</v>
      </c>
    </row>
    <row r="32" spans="1:5" ht="18" x14ac:dyDescent="0.35">
      <c r="A32" s="10" t="s">
        <v>0</v>
      </c>
      <c r="B32" s="7"/>
      <c r="C32" s="7" t="s">
        <v>177</v>
      </c>
      <c r="D32" s="7" t="s">
        <v>179</v>
      </c>
      <c r="E32" s="7" t="s">
        <v>11</v>
      </c>
    </row>
    <row r="33" spans="1:5" ht="18" x14ac:dyDescent="0.35">
      <c r="A33" s="9">
        <f>A28+1</f>
        <v>44186</v>
      </c>
      <c r="B33" s="7"/>
      <c r="C33" s="7"/>
      <c r="D33" s="7" t="s">
        <v>151</v>
      </c>
      <c r="E33" s="7"/>
    </row>
    <row r="34" spans="1:5" ht="18" x14ac:dyDescent="0.35">
      <c r="A34" s="8"/>
      <c r="B34" s="7"/>
      <c r="C34" s="7"/>
      <c r="D34" s="7" t="s">
        <v>141</v>
      </c>
      <c r="E34" s="7"/>
    </row>
    <row r="35" spans="1:5" ht="18.75" thickBot="1" x14ac:dyDescent="0.4">
      <c r="A35" s="13"/>
      <c r="B35" s="32">
        <v>216</v>
      </c>
      <c r="C35" s="32">
        <v>200</v>
      </c>
      <c r="D35" s="32">
        <f>479+156</f>
        <v>635</v>
      </c>
      <c r="E35" s="31">
        <f>SUM(B35:D35)</f>
        <v>1051</v>
      </c>
    </row>
    <row r="36" spans="1:5" ht="24.75" x14ac:dyDescent="0.35">
      <c r="A36" s="12" t="s">
        <v>15</v>
      </c>
      <c r="B36" s="8" t="s">
        <v>13</v>
      </c>
      <c r="C36" s="8" t="s">
        <v>180</v>
      </c>
      <c r="D36" s="8" t="s">
        <v>12</v>
      </c>
      <c r="E36" s="8" t="s">
        <v>9</v>
      </c>
    </row>
    <row r="37" spans="1:5" ht="18" x14ac:dyDescent="0.35">
      <c r="A37" s="10" t="s">
        <v>0</v>
      </c>
      <c r="B37" s="7"/>
      <c r="C37" s="7" t="s">
        <v>181</v>
      </c>
      <c r="D37" s="7"/>
      <c r="E37" s="7" t="s">
        <v>11</v>
      </c>
    </row>
    <row r="38" spans="1:5" ht="18" x14ac:dyDescent="0.35">
      <c r="A38" s="9">
        <f>A33+1</f>
        <v>44187</v>
      </c>
      <c r="B38" s="7"/>
      <c r="C38" s="7"/>
      <c r="D38" s="7"/>
      <c r="E38" s="7" t="s">
        <v>194</v>
      </c>
    </row>
    <row r="39" spans="1:5" ht="18" x14ac:dyDescent="0.35">
      <c r="A39" s="8"/>
      <c r="B39" s="7"/>
      <c r="C39" s="7"/>
      <c r="D39" s="7"/>
      <c r="E39" s="7"/>
    </row>
    <row r="40" spans="1:5" ht="18.75" thickBot="1" x14ac:dyDescent="0.4">
      <c r="A40" s="6"/>
      <c r="B40" s="31">
        <v>205</v>
      </c>
      <c r="C40" s="31">
        <v>413</v>
      </c>
      <c r="D40" s="31">
        <v>225</v>
      </c>
      <c r="E40" s="31">
        <f>SUM(B40:D40)</f>
        <v>843</v>
      </c>
    </row>
    <row r="41" spans="1:5" ht="18" x14ac:dyDescent="0.35">
      <c r="A41" s="5"/>
      <c r="B41" s="5"/>
      <c r="C41" s="5"/>
      <c r="D41" s="5"/>
      <c r="E41" s="5"/>
    </row>
    <row r="42" spans="1:5" ht="15" customHeight="1" x14ac:dyDescent="0.25"/>
  </sheetData>
  <mergeCells count="1">
    <mergeCell ref="B2:D2"/>
  </mergeCells>
  <conditionalFormatting sqref="E10">
    <cfRule type="cellIs" dxfId="50" priority="5" stopIfTrue="1" operator="greaterThan">
      <formula>1000</formula>
    </cfRule>
    <cfRule type="cellIs" dxfId="49" priority="6" stopIfTrue="1" operator="between">
      <formula>0</formula>
      <formula>1000</formula>
    </cfRule>
  </conditionalFormatting>
  <conditionalFormatting sqref="E15">
    <cfRule type="cellIs" dxfId="48" priority="3" stopIfTrue="1" operator="greaterThan">
      <formula>1000</formula>
    </cfRule>
    <cfRule type="cellIs" dxfId="47" priority="4" stopIfTrue="1" operator="lessThan">
      <formula>1001</formula>
    </cfRule>
  </conditionalFormatting>
  <conditionalFormatting sqref="E20 E25 E30 E35 E40">
    <cfRule type="cellIs" dxfId="46" priority="1" stopIfTrue="1" operator="greaterThan">
      <formula>1000</formula>
    </cfRule>
    <cfRule type="cellIs" dxfId="45" priority="2" stopIfTrue="1" operator="lessThan">
      <formula>1001</formula>
    </cfRule>
  </conditionalFormatting>
  <pageMargins left="0.19685039370078741" right="0.19685039370078741" top="0.19685039370078741" bottom="0.19685039370078741" header="0.19685039370078741" footer="0.19685039370078741"/>
  <pageSetup paperSize="9" scale="94" fitToHeight="0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C7C08-76CB-4F5F-AD99-B7504B14A01E}">
  <sheetPr codeName="Tabelle6">
    <pageSetUpPr fitToPage="1"/>
  </sheetPr>
  <dimension ref="A1:E42"/>
  <sheetViews>
    <sheetView topLeftCell="A13" zoomScale="70" zoomScaleNormal="70" workbookViewId="0">
      <selection activeCell="E38" sqref="E38"/>
    </sheetView>
  </sheetViews>
  <sheetFormatPr baseColWidth="10" defaultColWidth="10.7109375" defaultRowHeight="15" x14ac:dyDescent="0.25"/>
  <cols>
    <col min="1" max="1" width="22.28515625" customWidth="1"/>
    <col min="2" max="3" width="18.7109375" customWidth="1"/>
    <col min="4" max="4" width="21.85546875" bestFit="1" customWidth="1"/>
    <col min="5" max="5" width="20.85546875" bestFit="1" customWidth="1"/>
  </cols>
  <sheetData>
    <row r="1" spans="1:5" ht="15.75" thickBot="1" x14ac:dyDescent="0.3"/>
    <row r="2" spans="1:5" ht="29.25" customHeight="1" thickBot="1" x14ac:dyDescent="0.65">
      <c r="A2" s="30" t="s">
        <v>51</v>
      </c>
      <c r="B2" s="94" t="s">
        <v>50</v>
      </c>
      <c r="C2" s="94"/>
      <c r="D2" s="94"/>
      <c r="E2" s="29">
        <v>44175</v>
      </c>
    </row>
    <row r="3" spans="1:5" ht="18.75" thickBot="1" x14ac:dyDescent="0.4">
      <c r="A3" s="5" t="s">
        <v>49</v>
      </c>
      <c r="B3" s="28">
        <v>4</v>
      </c>
      <c r="C3" s="5" t="s">
        <v>48</v>
      </c>
      <c r="D3" s="5"/>
      <c r="E3" s="27" t="s">
        <v>0</v>
      </c>
    </row>
    <row r="4" spans="1:5" ht="25.5" customHeight="1" thickBot="1" x14ac:dyDescent="0.4">
      <c r="A4" s="26" t="s">
        <v>47</v>
      </c>
      <c r="B4" s="25">
        <v>2</v>
      </c>
      <c r="C4" s="5" t="s">
        <v>46</v>
      </c>
      <c r="D4" s="5"/>
      <c r="E4" s="24"/>
    </row>
    <row r="5" spans="1:5" s="21" customFormat="1" ht="39.75" thickBot="1" x14ac:dyDescent="0.3">
      <c r="A5" s="22" t="s">
        <v>45</v>
      </c>
      <c r="B5" s="23" t="s">
        <v>44</v>
      </c>
      <c r="C5" s="23" t="s">
        <v>43</v>
      </c>
      <c r="D5" s="23" t="s">
        <v>42</v>
      </c>
      <c r="E5" s="22" t="s">
        <v>41</v>
      </c>
    </row>
    <row r="6" spans="1:5" ht="24.75" x14ac:dyDescent="0.35">
      <c r="A6" s="16" t="s">
        <v>40</v>
      </c>
      <c r="B6" s="11" t="s">
        <v>149</v>
      </c>
      <c r="C6" s="11" t="s">
        <v>144</v>
      </c>
      <c r="D6" s="11" t="s">
        <v>148</v>
      </c>
      <c r="E6" s="11" t="s">
        <v>11</v>
      </c>
    </row>
    <row r="7" spans="1:5" ht="18" x14ac:dyDescent="0.35">
      <c r="A7" s="10" t="s">
        <v>0</v>
      </c>
      <c r="B7" s="7"/>
      <c r="C7" s="7"/>
      <c r="D7" s="7" t="s">
        <v>147</v>
      </c>
      <c r="E7" s="7" t="s">
        <v>9</v>
      </c>
    </row>
    <row r="8" spans="1:5" ht="18" x14ac:dyDescent="0.35">
      <c r="A8" s="9">
        <v>44174</v>
      </c>
      <c r="B8" s="7"/>
      <c r="C8" s="7"/>
      <c r="D8" s="7" t="s">
        <v>146</v>
      </c>
      <c r="E8" s="7" t="s">
        <v>8</v>
      </c>
    </row>
    <row r="9" spans="1:5" ht="18" x14ac:dyDescent="0.35">
      <c r="A9" s="20" t="s">
        <v>37</v>
      </c>
      <c r="B9" s="7"/>
      <c r="C9" s="5"/>
      <c r="D9" s="7" t="s">
        <v>71</v>
      </c>
      <c r="E9" s="7"/>
    </row>
    <row r="10" spans="1:5" ht="18.75" thickBot="1" x14ac:dyDescent="0.4">
      <c r="A10" s="19" t="s">
        <v>36</v>
      </c>
      <c r="B10" s="31">
        <v>207</v>
      </c>
      <c r="C10" s="33">
        <v>182</v>
      </c>
      <c r="D10" s="31">
        <v>612</v>
      </c>
      <c r="E10" s="31">
        <f>SUM(B10:D10)</f>
        <v>1001</v>
      </c>
    </row>
    <row r="11" spans="1:5" ht="24.75" x14ac:dyDescent="0.35">
      <c r="A11" s="16" t="s">
        <v>35</v>
      </c>
      <c r="B11" s="11" t="s">
        <v>13</v>
      </c>
      <c r="C11" s="11" t="s">
        <v>145</v>
      </c>
      <c r="D11" s="11" t="s">
        <v>144</v>
      </c>
      <c r="E11" s="11" t="s">
        <v>9</v>
      </c>
    </row>
    <row r="12" spans="1:5" ht="18" x14ac:dyDescent="0.35">
      <c r="A12" s="10" t="s">
        <v>0</v>
      </c>
      <c r="B12" s="7"/>
      <c r="C12" s="7" t="s">
        <v>143</v>
      </c>
      <c r="D12" s="7" t="s">
        <v>106</v>
      </c>
      <c r="E12" s="7" t="s">
        <v>8</v>
      </c>
    </row>
    <row r="13" spans="1:5" ht="18" x14ac:dyDescent="0.35">
      <c r="A13" s="9">
        <f>A8+1</f>
        <v>44175</v>
      </c>
      <c r="B13" s="7"/>
      <c r="C13" s="7" t="s">
        <v>142</v>
      </c>
      <c r="D13" s="7" t="s">
        <v>141</v>
      </c>
      <c r="E13" s="7"/>
    </row>
    <row r="14" spans="1:5" ht="18" x14ac:dyDescent="0.35">
      <c r="A14" s="15"/>
      <c r="B14" s="7"/>
      <c r="C14" s="7" t="s">
        <v>140</v>
      </c>
      <c r="D14" s="7"/>
      <c r="E14" s="7"/>
    </row>
    <row r="15" spans="1:5" ht="18.75" thickBot="1" x14ac:dyDescent="0.4">
      <c r="A15" s="14"/>
      <c r="B15" s="33">
        <v>205</v>
      </c>
      <c r="C15" s="33">
        <v>437</v>
      </c>
      <c r="D15" s="33">
        <v>375</v>
      </c>
      <c r="E15" s="31">
        <f>SUM(B15:D15)</f>
        <v>1017</v>
      </c>
    </row>
    <row r="16" spans="1:5" ht="24.75" x14ac:dyDescent="0.35">
      <c r="A16" s="16" t="s">
        <v>28</v>
      </c>
      <c r="B16" s="11" t="s">
        <v>13</v>
      </c>
      <c r="C16" s="11" t="s">
        <v>139</v>
      </c>
      <c r="D16" s="11" t="s">
        <v>138</v>
      </c>
      <c r="E16" s="11" t="s">
        <v>9</v>
      </c>
    </row>
    <row r="17" spans="1:5" ht="18" x14ac:dyDescent="0.35">
      <c r="A17" s="10" t="s">
        <v>0</v>
      </c>
      <c r="B17" s="7"/>
      <c r="C17" s="7" t="s">
        <v>137</v>
      </c>
      <c r="D17" s="7" t="s">
        <v>10</v>
      </c>
      <c r="E17" s="7" t="s">
        <v>8</v>
      </c>
    </row>
    <row r="18" spans="1:5" ht="18" x14ac:dyDescent="0.35">
      <c r="A18" s="9">
        <f>A13+1</f>
        <v>44176</v>
      </c>
      <c r="B18" s="7"/>
      <c r="C18" s="7" t="s">
        <v>136</v>
      </c>
      <c r="D18" s="7"/>
      <c r="E18" s="7" t="s">
        <v>261</v>
      </c>
    </row>
    <row r="19" spans="1:5" ht="18" x14ac:dyDescent="0.35">
      <c r="A19" s="15"/>
      <c r="B19" s="7"/>
      <c r="C19" s="7"/>
      <c r="D19" s="7"/>
      <c r="E19" s="7"/>
    </row>
    <row r="20" spans="1:5" ht="18.75" thickBot="1" x14ac:dyDescent="0.4">
      <c r="A20" s="14"/>
      <c r="B20" s="33">
        <v>205</v>
      </c>
      <c r="C20" s="33">
        <v>254</v>
      </c>
      <c r="D20" s="33">
        <v>271</v>
      </c>
      <c r="E20" s="31">
        <f>SUM(B20:D20)</f>
        <v>730</v>
      </c>
    </row>
    <row r="21" spans="1:5" ht="24.75" x14ac:dyDescent="0.35">
      <c r="A21" s="16" t="s">
        <v>27</v>
      </c>
      <c r="B21" s="11" t="s">
        <v>13</v>
      </c>
      <c r="C21" s="11" t="s">
        <v>123</v>
      </c>
      <c r="D21" s="11" t="s">
        <v>135</v>
      </c>
      <c r="E21" s="11" t="s">
        <v>9</v>
      </c>
    </row>
    <row r="22" spans="1:5" ht="18" x14ac:dyDescent="0.35">
      <c r="A22" s="10" t="s">
        <v>0</v>
      </c>
      <c r="B22" s="7"/>
      <c r="C22" s="7" t="s">
        <v>134</v>
      </c>
      <c r="D22" s="7" t="s">
        <v>10</v>
      </c>
      <c r="E22" s="7" t="s">
        <v>8</v>
      </c>
    </row>
    <row r="23" spans="1:5" ht="18" x14ac:dyDescent="0.35">
      <c r="A23" s="9">
        <f>A18+1</f>
        <v>44177</v>
      </c>
      <c r="B23" s="7"/>
      <c r="C23" s="7" t="s">
        <v>106</v>
      </c>
      <c r="D23" s="7" t="s">
        <v>133</v>
      </c>
      <c r="E23" s="7" t="s">
        <v>11</v>
      </c>
    </row>
    <row r="24" spans="1:5" ht="18" x14ac:dyDescent="0.35">
      <c r="A24" s="15"/>
      <c r="B24" s="7"/>
      <c r="C24" s="7"/>
      <c r="D24" s="7"/>
      <c r="E24" s="7" t="s">
        <v>262</v>
      </c>
    </row>
    <row r="25" spans="1:5" ht="18.75" thickBot="1" x14ac:dyDescent="0.4">
      <c r="A25" s="14"/>
      <c r="B25" s="33">
        <v>205</v>
      </c>
      <c r="C25" s="33">
        <v>218</v>
      </c>
      <c r="D25" s="33">
        <v>468</v>
      </c>
      <c r="E25" s="31">
        <f>SUM(B25:D25)</f>
        <v>891</v>
      </c>
    </row>
    <row r="26" spans="1:5" ht="24.75" x14ac:dyDescent="0.35">
      <c r="A26" s="16" t="s">
        <v>22</v>
      </c>
      <c r="B26" s="11" t="s">
        <v>106</v>
      </c>
      <c r="C26" s="11"/>
      <c r="D26" s="11" t="s">
        <v>127</v>
      </c>
      <c r="E26" s="11" t="s">
        <v>9</v>
      </c>
    </row>
    <row r="27" spans="1:5" ht="18" x14ac:dyDescent="0.35">
      <c r="A27" s="10" t="s">
        <v>0</v>
      </c>
      <c r="B27" s="7" t="s">
        <v>132</v>
      </c>
      <c r="C27" s="7"/>
      <c r="D27" s="7" t="s">
        <v>131</v>
      </c>
      <c r="E27" s="7" t="s">
        <v>11</v>
      </c>
    </row>
    <row r="28" spans="1:5" ht="18" x14ac:dyDescent="0.35">
      <c r="A28" s="9">
        <f>A23+1</f>
        <v>44178</v>
      </c>
      <c r="B28" s="7" t="s">
        <v>130</v>
      </c>
      <c r="C28" s="7"/>
      <c r="D28" s="7" t="s">
        <v>124</v>
      </c>
      <c r="E28" s="7" t="s">
        <v>263</v>
      </c>
    </row>
    <row r="29" spans="1:5" ht="18" x14ac:dyDescent="0.35">
      <c r="A29" s="15"/>
      <c r="B29" s="7" t="s">
        <v>129</v>
      </c>
      <c r="C29" s="7"/>
      <c r="D29" s="7" t="s">
        <v>10</v>
      </c>
      <c r="E29" s="7"/>
    </row>
    <row r="30" spans="1:5" ht="18.75" thickBot="1" x14ac:dyDescent="0.4">
      <c r="A30" s="14"/>
      <c r="B30" s="33">
        <v>446</v>
      </c>
      <c r="C30" s="33"/>
      <c r="D30" s="33">
        <v>621</v>
      </c>
      <c r="E30" s="31">
        <f>SUM(B30:D30)</f>
        <v>1067</v>
      </c>
    </row>
    <row r="31" spans="1:5" ht="24.75" x14ac:dyDescent="0.35">
      <c r="A31" s="12" t="s">
        <v>16</v>
      </c>
      <c r="B31" s="8" t="s">
        <v>13</v>
      </c>
      <c r="C31" s="8" t="s">
        <v>126</v>
      </c>
      <c r="D31" s="8" t="s">
        <v>124</v>
      </c>
      <c r="E31" s="8" t="s">
        <v>9</v>
      </c>
    </row>
    <row r="32" spans="1:5" ht="18" x14ac:dyDescent="0.35">
      <c r="A32" s="10" t="s">
        <v>0</v>
      </c>
      <c r="B32" s="7"/>
      <c r="C32" s="7" t="s">
        <v>125</v>
      </c>
      <c r="D32" s="7" t="s">
        <v>128</v>
      </c>
      <c r="E32" s="7" t="s">
        <v>11</v>
      </c>
    </row>
    <row r="33" spans="1:5" ht="18" x14ac:dyDescent="0.35">
      <c r="A33" s="9">
        <f>A28+1</f>
        <v>44179</v>
      </c>
      <c r="B33" s="7"/>
      <c r="C33" s="7" t="s">
        <v>106</v>
      </c>
      <c r="D33" s="7" t="s">
        <v>127</v>
      </c>
      <c r="E33" s="7" t="s">
        <v>264</v>
      </c>
    </row>
    <row r="34" spans="1:5" ht="18" x14ac:dyDescent="0.35">
      <c r="A34" s="8"/>
      <c r="B34" s="7"/>
      <c r="C34" s="7"/>
      <c r="D34" s="7"/>
      <c r="E34" s="7"/>
    </row>
    <row r="35" spans="1:5" ht="18.75" thickBot="1" x14ac:dyDescent="0.4">
      <c r="A35" s="13"/>
      <c r="B35" s="32">
        <v>205</v>
      </c>
      <c r="C35" s="32">
        <v>316</v>
      </c>
      <c r="D35" s="32">
        <v>316</v>
      </c>
      <c r="E35" s="31">
        <f>SUM(B35:D35)</f>
        <v>837</v>
      </c>
    </row>
    <row r="36" spans="1:5" ht="24.75" x14ac:dyDescent="0.35">
      <c r="A36" s="12" t="s">
        <v>15</v>
      </c>
      <c r="B36" s="8" t="s">
        <v>13</v>
      </c>
      <c r="C36" s="8" t="s">
        <v>126</v>
      </c>
      <c r="D36" s="8" t="s">
        <v>12</v>
      </c>
      <c r="E36" s="8" t="s">
        <v>265</v>
      </c>
    </row>
    <row r="37" spans="1:5" ht="18" x14ac:dyDescent="0.35">
      <c r="A37" s="10" t="s">
        <v>0</v>
      </c>
      <c r="B37" s="7"/>
      <c r="C37" s="7" t="s">
        <v>125</v>
      </c>
      <c r="D37" s="7" t="s">
        <v>63</v>
      </c>
      <c r="E37" s="7" t="s">
        <v>266</v>
      </c>
    </row>
    <row r="38" spans="1:5" ht="18" x14ac:dyDescent="0.35">
      <c r="A38" s="9">
        <f>A33+1</f>
        <v>44180</v>
      </c>
      <c r="B38" s="7"/>
      <c r="C38" s="7" t="s">
        <v>106</v>
      </c>
      <c r="D38" s="7"/>
      <c r="E38" s="7" t="s">
        <v>267</v>
      </c>
    </row>
    <row r="39" spans="1:5" ht="18" x14ac:dyDescent="0.35">
      <c r="A39" s="8"/>
      <c r="B39" s="7"/>
      <c r="C39" s="7"/>
      <c r="D39" s="7"/>
      <c r="E39" s="7"/>
    </row>
    <row r="40" spans="1:5" ht="18.75" thickBot="1" x14ac:dyDescent="0.4">
      <c r="A40" s="6"/>
      <c r="B40" s="31">
        <v>205</v>
      </c>
      <c r="C40" s="31">
        <v>342</v>
      </c>
      <c r="D40" s="31">
        <v>402</v>
      </c>
      <c r="E40" s="31">
        <f>SUM(B40:D40)</f>
        <v>949</v>
      </c>
    </row>
    <row r="41" spans="1:5" ht="18" x14ac:dyDescent="0.35">
      <c r="A41" s="5"/>
      <c r="B41" s="5"/>
      <c r="C41" s="5"/>
      <c r="D41" s="5"/>
      <c r="E41" s="5"/>
    </row>
    <row r="42" spans="1:5" ht="15" customHeight="1" x14ac:dyDescent="0.25"/>
  </sheetData>
  <mergeCells count="1">
    <mergeCell ref="B2:D2"/>
  </mergeCells>
  <conditionalFormatting sqref="E10">
    <cfRule type="expression" dxfId="44" priority="1">
      <formula>"&gt;1000"</formula>
    </cfRule>
    <cfRule type="cellIs" dxfId="43" priority="4" operator="greaterThan">
      <formula>"1000 kcal"</formula>
    </cfRule>
  </conditionalFormatting>
  <conditionalFormatting sqref="E15 E25 E20 E30 E35 E40">
    <cfRule type="cellIs" dxfId="42" priority="3" operator="greaterThan">
      <formula>"1000 kcal"</formula>
    </cfRule>
  </conditionalFormatting>
  <conditionalFormatting sqref="E15 E10 E20 E25 E30 E35 E40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19685039370078741" right="0.19685039370078741" top="0.19685039370078741" bottom="0.19685039370078741" header="0.19685039370078741" footer="0.19685039370078741"/>
  <pageSetup paperSize="9" scale="97" fitToHeight="0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709A2-FE03-4EE0-BAE1-409FD0E6F111}">
  <sheetPr codeName="Tabelle5">
    <pageSetUpPr fitToPage="1"/>
  </sheetPr>
  <dimension ref="A1:E42"/>
  <sheetViews>
    <sheetView topLeftCell="A13" zoomScaleNormal="100" workbookViewId="0">
      <selection activeCell="E34" sqref="E34"/>
    </sheetView>
  </sheetViews>
  <sheetFormatPr baseColWidth="10" defaultColWidth="10.7109375" defaultRowHeight="15" x14ac:dyDescent="0.25"/>
  <cols>
    <col min="1" max="1" width="22.28515625" customWidth="1"/>
    <col min="2" max="3" width="18.7109375" customWidth="1"/>
    <col min="4" max="4" width="21.85546875" bestFit="1" customWidth="1"/>
    <col min="5" max="5" width="20.85546875" bestFit="1" customWidth="1"/>
  </cols>
  <sheetData>
    <row r="1" spans="1:5" ht="15.75" thickBot="1" x14ac:dyDescent="0.3"/>
    <row r="2" spans="1:5" ht="29.25" customHeight="1" thickBot="1" x14ac:dyDescent="0.65">
      <c r="A2" s="30" t="s">
        <v>51</v>
      </c>
      <c r="B2" s="94" t="s">
        <v>50</v>
      </c>
      <c r="C2" s="94"/>
      <c r="D2" s="94"/>
      <c r="E2" s="29">
        <v>44168</v>
      </c>
    </row>
    <row r="3" spans="1:5" ht="18.75" thickBot="1" x14ac:dyDescent="0.4">
      <c r="A3" s="5" t="s">
        <v>49</v>
      </c>
      <c r="B3" s="28">
        <v>3</v>
      </c>
      <c r="C3" s="5" t="s">
        <v>48</v>
      </c>
      <c r="D3" s="5"/>
      <c r="E3" s="27" t="s">
        <v>0</v>
      </c>
    </row>
    <row r="4" spans="1:5" ht="25.5" customHeight="1" thickBot="1" x14ac:dyDescent="0.4">
      <c r="A4" s="26" t="s">
        <v>47</v>
      </c>
      <c r="B4" s="25">
        <v>2</v>
      </c>
      <c r="C4" s="5" t="s">
        <v>46</v>
      </c>
      <c r="D4" s="5"/>
      <c r="E4" s="24"/>
    </row>
    <row r="5" spans="1:5" s="21" customFormat="1" ht="39.75" thickBot="1" x14ac:dyDescent="0.3">
      <c r="A5" s="22" t="s">
        <v>45</v>
      </c>
      <c r="B5" s="23" t="s">
        <v>44</v>
      </c>
      <c r="C5" s="23" t="s">
        <v>43</v>
      </c>
      <c r="D5" s="23" t="s">
        <v>42</v>
      </c>
      <c r="E5" s="22" t="s">
        <v>41</v>
      </c>
    </row>
    <row r="6" spans="1:5" ht="24.75" x14ac:dyDescent="0.35">
      <c r="A6" s="16" t="s">
        <v>40</v>
      </c>
      <c r="B6" s="11" t="s">
        <v>110</v>
      </c>
      <c r="C6" s="11" t="s">
        <v>63</v>
      </c>
      <c r="D6" s="11" t="s">
        <v>124</v>
      </c>
      <c r="E6" s="11" t="s">
        <v>11</v>
      </c>
    </row>
    <row r="7" spans="1:5" ht="18" x14ac:dyDescent="0.35">
      <c r="A7" s="10" t="s">
        <v>0</v>
      </c>
      <c r="B7" s="7"/>
      <c r="C7" s="7" t="s">
        <v>123</v>
      </c>
      <c r="D7" s="7" t="s">
        <v>122</v>
      </c>
      <c r="E7" s="7" t="s">
        <v>9</v>
      </c>
    </row>
    <row r="8" spans="1:5" ht="18" x14ac:dyDescent="0.35">
      <c r="A8" s="9">
        <v>44167</v>
      </c>
      <c r="B8" s="7"/>
      <c r="C8" s="7" t="s">
        <v>121</v>
      </c>
      <c r="D8" s="7" t="s">
        <v>120</v>
      </c>
      <c r="E8" s="7" t="s">
        <v>8</v>
      </c>
    </row>
    <row r="9" spans="1:5" ht="18" x14ac:dyDescent="0.35">
      <c r="A9" s="20" t="s">
        <v>37</v>
      </c>
      <c r="B9" s="7"/>
      <c r="C9" s="5"/>
      <c r="D9" s="7"/>
      <c r="E9" s="7"/>
    </row>
    <row r="10" spans="1:5" ht="18.75" thickBot="1" x14ac:dyDescent="0.4">
      <c r="A10" s="19" t="s">
        <v>36</v>
      </c>
      <c r="B10" s="31">
        <v>207</v>
      </c>
      <c r="C10" s="33">
        <v>228</v>
      </c>
      <c r="D10" s="31">
        <v>225</v>
      </c>
      <c r="E10" s="31">
        <f>SUM(B10:D10)</f>
        <v>660</v>
      </c>
    </row>
    <row r="11" spans="1:5" ht="24.75" x14ac:dyDescent="0.35">
      <c r="A11" s="16" t="s">
        <v>35</v>
      </c>
      <c r="B11" s="11" t="s">
        <v>38</v>
      </c>
      <c r="C11" s="11" t="s">
        <v>119</v>
      </c>
      <c r="D11" s="11" t="s">
        <v>118</v>
      </c>
      <c r="E11" s="11" t="s">
        <v>9</v>
      </c>
    </row>
    <row r="12" spans="1:5" ht="18" x14ac:dyDescent="0.35">
      <c r="A12" s="10" t="s">
        <v>0</v>
      </c>
      <c r="B12" s="7"/>
      <c r="C12" s="7" t="s">
        <v>117</v>
      </c>
      <c r="D12" s="7" t="s">
        <v>116</v>
      </c>
      <c r="E12" s="7" t="s">
        <v>8</v>
      </c>
    </row>
    <row r="13" spans="1:5" ht="18" x14ac:dyDescent="0.35">
      <c r="A13" s="9">
        <f>A8+1</f>
        <v>44168</v>
      </c>
      <c r="B13" s="7"/>
      <c r="C13" s="7" t="s">
        <v>115</v>
      </c>
      <c r="D13" s="7" t="s">
        <v>114</v>
      </c>
      <c r="E13" s="7"/>
    </row>
    <row r="14" spans="1:5" ht="18" x14ac:dyDescent="0.35">
      <c r="A14" s="15"/>
      <c r="B14" s="7"/>
      <c r="C14" s="7"/>
      <c r="D14" s="7" t="s">
        <v>63</v>
      </c>
      <c r="E14" s="7"/>
    </row>
    <row r="15" spans="1:5" ht="18.75" thickBot="1" x14ac:dyDescent="0.4">
      <c r="A15" s="14"/>
      <c r="B15" s="33">
        <v>216</v>
      </c>
      <c r="C15" s="33">
        <v>299</v>
      </c>
      <c r="D15" s="33">
        <v>513</v>
      </c>
      <c r="E15" s="31">
        <f>SUM(B15:D15)</f>
        <v>1028</v>
      </c>
    </row>
    <row r="16" spans="1:5" ht="24.75" x14ac:dyDescent="0.35">
      <c r="A16" s="16" t="s">
        <v>28</v>
      </c>
      <c r="B16" s="11" t="s">
        <v>13</v>
      </c>
      <c r="C16" s="11" t="s">
        <v>113</v>
      </c>
      <c r="D16" s="11" t="s">
        <v>10</v>
      </c>
      <c r="E16" s="11" t="s">
        <v>9</v>
      </c>
    </row>
    <row r="17" spans="1:5" ht="18" x14ac:dyDescent="0.35">
      <c r="A17" s="10" t="s">
        <v>0</v>
      </c>
      <c r="B17" s="7"/>
      <c r="C17" s="7" t="s">
        <v>112</v>
      </c>
      <c r="D17" s="7"/>
      <c r="E17" s="7" t="s">
        <v>8</v>
      </c>
    </row>
    <row r="18" spans="1:5" ht="18" x14ac:dyDescent="0.35">
      <c r="A18" s="9">
        <f>A13+1</f>
        <v>44169</v>
      </c>
      <c r="B18" s="7"/>
      <c r="C18" s="7" t="s">
        <v>111</v>
      </c>
      <c r="D18" s="7"/>
      <c r="E18" s="7"/>
    </row>
    <row r="19" spans="1:5" ht="18" x14ac:dyDescent="0.35">
      <c r="A19" s="15"/>
      <c r="B19" s="7"/>
      <c r="C19" s="7" t="s">
        <v>89</v>
      </c>
      <c r="D19" s="7"/>
      <c r="E19" s="7"/>
    </row>
    <row r="20" spans="1:5" ht="18.75" thickBot="1" x14ac:dyDescent="0.4">
      <c r="A20" s="14"/>
      <c r="B20" s="33">
        <v>205</v>
      </c>
      <c r="C20" s="33">
        <v>428</v>
      </c>
      <c r="D20" s="33">
        <v>216</v>
      </c>
      <c r="E20" s="31">
        <f>SUM(B20:D20)</f>
        <v>849</v>
      </c>
    </row>
    <row r="21" spans="1:5" ht="24.75" x14ac:dyDescent="0.35">
      <c r="A21" s="16" t="s">
        <v>27</v>
      </c>
      <c r="B21" s="11" t="s">
        <v>110</v>
      </c>
      <c r="C21" s="11" t="s">
        <v>109</v>
      </c>
      <c r="D21" s="11" t="s">
        <v>108</v>
      </c>
      <c r="E21" s="11" t="s">
        <v>9</v>
      </c>
    </row>
    <row r="22" spans="1:5" ht="18" x14ac:dyDescent="0.35">
      <c r="A22" s="10" t="s">
        <v>0</v>
      </c>
      <c r="B22" s="7"/>
      <c r="C22" s="7" t="s">
        <v>107</v>
      </c>
      <c r="D22" s="7" t="s">
        <v>10</v>
      </c>
      <c r="E22" s="7" t="s">
        <v>8</v>
      </c>
    </row>
    <row r="23" spans="1:5" ht="18" x14ac:dyDescent="0.35">
      <c r="A23" s="9">
        <f>A18+1</f>
        <v>44170</v>
      </c>
      <c r="B23" s="7"/>
      <c r="C23" s="7" t="s">
        <v>106</v>
      </c>
      <c r="D23" s="7" t="s">
        <v>105</v>
      </c>
      <c r="E23" s="7" t="s">
        <v>11</v>
      </c>
    </row>
    <row r="24" spans="1:5" ht="18" x14ac:dyDescent="0.35">
      <c r="A24" s="15"/>
      <c r="B24" s="7"/>
      <c r="C24" s="7"/>
      <c r="D24" s="7"/>
      <c r="E24" s="7"/>
    </row>
    <row r="25" spans="1:5" ht="18.75" thickBot="1" x14ac:dyDescent="0.4">
      <c r="A25" s="14"/>
      <c r="B25" s="33">
        <v>207</v>
      </c>
      <c r="C25" s="33">
        <v>412</v>
      </c>
      <c r="D25" s="33">
        <v>335</v>
      </c>
      <c r="E25" s="31">
        <f>SUM(B25:D25)</f>
        <v>954</v>
      </c>
    </row>
    <row r="26" spans="1:5" ht="24.75" x14ac:dyDescent="0.35">
      <c r="A26" s="16" t="s">
        <v>22</v>
      </c>
      <c r="B26" s="11" t="s">
        <v>104</v>
      </c>
      <c r="C26" s="11"/>
      <c r="D26" s="11" t="s">
        <v>103</v>
      </c>
      <c r="E26" s="11" t="s">
        <v>9</v>
      </c>
    </row>
    <row r="27" spans="1:5" ht="18" x14ac:dyDescent="0.35">
      <c r="A27" s="10" t="s">
        <v>0</v>
      </c>
      <c r="B27" s="7" t="s">
        <v>102</v>
      </c>
      <c r="C27" s="7"/>
      <c r="D27" s="7" t="s">
        <v>10</v>
      </c>
      <c r="E27" s="7" t="s">
        <v>11</v>
      </c>
    </row>
    <row r="28" spans="1:5" ht="18" x14ac:dyDescent="0.35">
      <c r="A28" s="9">
        <f>A23+1</f>
        <v>44171</v>
      </c>
      <c r="B28" s="7" t="s">
        <v>101</v>
      </c>
      <c r="C28" s="7"/>
      <c r="D28" s="7"/>
      <c r="E28" s="7"/>
    </row>
    <row r="29" spans="1:5" ht="18" x14ac:dyDescent="0.35">
      <c r="A29" s="15"/>
      <c r="B29" s="7" t="s">
        <v>100</v>
      </c>
      <c r="C29" s="7"/>
      <c r="D29" s="7"/>
      <c r="E29" s="7"/>
    </row>
    <row r="30" spans="1:5" ht="18.75" thickBot="1" x14ac:dyDescent="0.4">
      <c r="A30" s="14"/>
      <c r="B30" s="33">
        <v>422</v>
      </c>
      <c r="C30" s="33"/>
      <c r="D30" s="33">
        <v>429</v>
      </c>
      <c r="E30" s="31">
        <f>SUM(B30:D30)</f>
        <v>851</v>
      </c>
    </row>
    <row r="31" spans="1:5" ht="24.75" x14ac:dyDescent="0.35">
      <c r="A31" s="12" t="s">
        <v>16</v>
      </c>
      <c r="B31" s="8" t="s">
        <v>13</v>
      </c>
      <c r="C31" s="8" t="s">
        <v>99</v>
      </c>
      <c r="D31" s="8" t="s">
        <v>98</v>
      </c>
      <c r="E31" s="8" t="s">
        <v>9</v>
      </c>
    </row>
    <row r="32" spans="1:5" ht="18" x14ac:dyDescent="0.35">
      <c r="A32" s="10" t="s">
        <v>0</v>
      </c>
      <c r="B32" s="7"/>
      <c r="C32" s="7" t="s">
        <v>97</v>
      </c>
      <c r="D32" s="7" t="s">
        <v>96</v>
      </c>
      <c r="E32" s="7" t="s">
        <v>11</v>
      </c>
    </row>
    <row r="33" spans="1:5" ht="18" x14ac:dyDescent="0.35">
      <c r="A33" s="9">
        <f>A28+1</f>
        <v>44172</v>
      </c>
      <c r="B33" s="7"/>
      <c r="C33" s="7"/>
      <c r="D33" s="7" t="s">
        <v>95</v>
      </c>
      <c r="E33" s="7" t="s">
        <v>260</v>
      </c>
    </row>
    <row r="34" spans="1:5" ht="18" x14ac:dyDescent="0.35">
      <c r="A34" s="8"/>
      <c r="B34" s="7"/>
      <c r="C34" s="7"/>
      <c r="D34" s="7" t="s">
        <v>94</v>
      </c>
      <c r="E34" s="7"/>
    </row>
    <row r="35" spans="1:5" ht="18.75" thickBot="1" x14ac:dyDescent="0.4">
      <c r="A35" s="13"/>
      <c r="B35" s="32">
        <v>205</v>
      </c>
      <c r="C35" s="32">
        <v>186</v>
      </c>
      <c r="D35" s="32">
        <v>303</v>
      </c>
      <c r="E35" s="31">
        <f>SUM(B35:D35)</f>
        <v>694</v>
      </c>
    </row>
    <row r="36" spans="1:5" ht="24.75" x14ac:dyDescent="0.35">
      <c r="A36" s="12" t="s">
        <v>15</v>
      </c>
      <c r="B36" s="8" t="s">
        <v>58</v>
      </c>
      <c r="C36" s="8" t="s">
        <v>93</v>
      </c>
      <c r="D36" s="8" t="s">
        <v>92</v>
      </c>
      <c r="E36" s="8"/>
    </row>
    <row r="37" spans="1:5" ht="18" x14ac:dyDescent="0.35">
      <c r="A37" s="10" t="s">
        <v>0</v>
      </c>
      <c r="B37" s="7"/>
      <c r="C37" s="7" t="s">
        <v>91</v>
      </c>
      <c r="D37" s="7" t="s">
        <v>90</v>
      </c>
      <c r="E37" s="7"/>
    </row>
    <row r="38" spans="1:5" ht="18" x14ac:dyDescent="0.35">
      <c r="A38" s="9">
        <f>A33+1</f>
        <v>44173</v>
      </c>
      <c r="B38" s="7"/>
      <c r="C38" s="7" t="s">
        <v>89</v>
      </c>
      <c r="D38" s="7" t="s">
        <v>89</v>
      </c>
      <c r="E38" s="7"/>
    </row>
    <row r="39" spans="1:5" ht="18" x14ac:dyDescent="0.35">
      <c r="A39" s="8"/>
      <c r="B39" s="7"/>
      <c r="C39" s="7"/>
      <c r="D39" s="7"/>
      <c r="E39" s="7"/>
    </row>
    <row r="40" spans="1:5" ht="18.75" thickBot="1" x14ac:dyDescent="0.4">
      <c r="A40" s="6"/>
      <c r="B40" s="31">
        <v>216</v>
      </c>
      <c r="C40" s="31">
        <v>334</v>
      </c>
      <c r="D40" s="31">
        <v>269</v>
      </c>
      <c r="E40" s="31">
        <f>SUM(B40:D40)</f>
        <v>819</v>
      </c>
    </row>
    <row r="41" spans="1:5" ht="18" x14ac:dyDescent="0.35">
      <c r="A41" s="5"/>
      <c r="B41" s="5"/>
      <c r="C41" s="5"/>
      <c r="D41" s="5"/>
      <c r="E41" s="5"/>
    </row>
    <row r="42" spans="1:5" ht="15" customHeight="1" x14ac:dyDescent="0.25"/>
  </sheetData>
  <mergeCells count="1">
    <mergeCell ref="B2:D2"/>
  </mergeCells>
  <pageMargins left="0.19685039370078741" right="0.19685039370078741" top="0.19685039370078741" bottom="0.19685039370078741" header="0.19685039370078741" footer="0.19685039370078741"/>
  <pageSetup paperSize="9" scale="97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A2008-4A97-41A3-B494-E9CC853A3C93}">
  <sheetPr codeName="Tabelle4">
    <pageSetUpPr fitToPage="1"/>
  </sheetPr>
  <dimension ref="A1:E42"/>
  <sheetViews>
    <sheetView topLeftCell="A10" zoomScaleNormal="100" workbookViewId="0">
      <selection activeCell="B5" sqref="B5"/>
    </sheetView>
  </sheetViews>
  <sheetFormatPr baseColWidth="10" defaultColWidth="10.7109375" defaultRowHeight="15" x14ac:dyDescent="0.25"/>
  <cols>
    <col min="1" max="1" width="22.28515625" customWidth="1"/>
    <col min="2" max="3" width="18.7109375" customWidth="1"/>
    <col min="4" max="4" width="21.85546875" bestFit="1" customWidth="1"/>
    <col min="5" max="5" width="20.85546875" bestFit="1" customWidth="1"/>
  </cols>
  <sheetData>
    <row r="1" spans="1:5" ht="15.75" thickBot="1" x14ac:dyDescent="0.3"/>
    <row r="2" spans="1:5" ht="29.25" customHeight="1" thickBot="1" x14ac:dyDescent="0.65">
      <c r="A2" s="30" t="s">
        <v>51</v>
      </c>
      <c r="B2" s="94" t="s">
        <v>50</v>
      </c>
      <c r="C2" s="94"/>
      <c r="D2" s="94"/>
      <c r="E2" s="29">
        <v>44160</v>
      </c>
    </row>
    <row r="3" spans="1:5" ht="18.75" thickBot="1" x14ac:dyDescent="0.4">
      <c r="A3" s="5" t="s">
        <v>49</v>
      </c>
      <c r="B3" s="28">
        <v>2</v>
      </c>
      <c r="C3" s="5" t="s">
        <v>48</v>
      </c>
      <c r="D3" s="5"/>
      <c r="E3" s="27" t="s">
        <v>0</v>
      </c>
    </row>
    <row r="4" spans="1:5" ht="25.5" customHeight="1" thickBot="1" x14ac:dyDescent="0.4">
      <c r="A4" s="26" t="s">
        <v>47</v>
      </c>
      <c r="B4" s="25">
        <v>3</v>
      </c>
      <c r="C4" s="5" t="s">
        <v>46</v>
      </c>
      <c r="D4" s="5"/>
      <c r="E4" s="24"/>
    </row>
    <row r="5" spans="1:5" s="21" customFormat="1" ht="39.75" thickBot="1" x14ac:dyDescent="0.3">
      <c r="A5" s="22" t="s">
        <v>45</v>
      </c>
      <c r="B5" s="23" t="s">
        <v>44</v>
      </c>
      <c r="C5" s="23" t="s">
        <v>43</v>
      </c>
      <c r="D5" s="23" t="s">
        <v>42</v>
      </c>
      <c r="E5" s="22" t="s">
        <v>41</v>
      </c>
    </row>
    <row r="6" spans="1:5" ht="24.75" x14ac:dyDescent="0.35">
      <c r="A6" s="16" t="s">
        <v>40</v>
      </c>
      <c r="B6" s="11" t="s">
        <v>14</v>
      </c>
      <c r="C6" s="11" t="s">
        <v>86</v>
      </c>
      <c r="D6" s="11" t="s">
        <v>13</v>
      </c>
      <c r="E6" s="11" t="s">
        <v>11</v>
      </c>
    </row>
    <row r="7" spans="1:5" ht="18" x14ac:dyDescent="0.35">
      <c r="A7" s="10" t="s">
        <v>0</v>
      </c>
      <c r="B7" s="7"/>
      <c r="C7" s="7" t="s">
        <v>88</v>
      </c>
      <c r="D7" s="7"/>
      <c r="E7" s="7" t="s">
        <v>9</v>
      </c>
    </row>
    <row r="8" spans="1:5" ht="18" x14ac:dyDescent="0.35">
      <c r="A8" s="9">
        <v>44160</v>
      </c>
      <c r="B8" s="7"/>
      <c r="C8" s="7" t="s">
        <v>87</v>
      </c>
      <c r="D8" s="7"/>
      <c r="E8" s="7" t="s">
        <v>8</v>
      </c>
    </row>
    <row r="9" spans="1:5" ht="18" x14ac:dyDescent="0.35">
      <c r="A9" s="20" t="s">
        <v>37</v>
      </c>
      <c r="B9" s="7"/>
      <c r="D9" s="7"/>
      <c r="E9" s="7"/>
    </row>
    <row r="10" spans="1:5" ht="18.75" thickBot="1" x14ac:dyDescent="0.4">
      <c r="A10" s="19" t="s">
        <v>36</v>
      </c>
      <c r="B10" s="6"/>
      <c r="C10" s="7" t="s">
        <v>10</v>
      </c>
      <c r="D10" s="6"/>
      <c r="E10" s="6"/>
    </row>
    <row r="11" spans="1:5" ht="24.75" x14ac:dyDescent="0.35">
      <c r="A11" s="16" t="s">
        <v>35</v>
      </c>
      <c r="B11" s="11" t="s">
        <v>14</v>
      </c>
      <c r="C11" s="11" t="s">
        <v>86</v>
      </c>
      <c r="D11" s="11" t="s">
        <v>13</v>
      </c>
      <c r="E11" s="11" t="s">
        <v>9</v>
      </c>
    </row>
    <row r="12" spans="1:5" ht="18" x14ac:dyDescent="0.35">
      <c r="A12" s="10" t="s">
        <v>0</v>
      </c>
      <c r="B12" s="7"/>
      <c r="C12" s="7" t="s">
        <v>85</v>
      </c>
      <c r="D12" s="7" t="s">
        <v>84</v>
      </c>
      <c r="E12" s="7" t="s">
        <v>8</v>
      </c>
    </row>
    <row r="13" spans="1:5" ht="18" x14ac:dyDescent="0.35">
      <c r="A13" s="9">
        <f>A8+1</f>
        <v>44161</v>
      </c>
      <c r="B13" s="7"/>
      <c r="C13" s="7" t="s">
        <v>83</v>
      </c>
      <c r="D13" s="7" t="s">
        <v>82</v>
      </c>
      <c r="E13" s="7"/>
    </row>
    <row r="14" spans="1:5" ht="18" x14ac:dyDescent="0.35">
      <c r="A14" s="15"/>
      <c r="B14" s="7"/>
      <c r="C14" s="7" t="s">
        <v>81</v>
      </c>
      <c r="D14" s="7"/>
      <c r="E14" s="7"/>
    </row>
    <row r="15" spans="1:5" ht="18.75" thickBot="1" x14ac:dyDescent="0.4">
      <c r="A15" s="14"/>
      <c r="B15" s="7"/>
      <c r="C15" s="7" t="s">
        <v>10</v>
      </c>
      <c r="D15" s="7"/>
      <c r="E15" s="7"/>
    </row>
    <row r="16" spans="1:5" ht="24.75" x14ac:dyDescent="0.35">
      <c r="A16" s="16" t="s">
        <v>28</v>
      </c>
      <c r="B16" s="11" t="s">
        <v>58</v>
      </c>
      <c r="C16" s="11" t="s">
        <v>13</v>
      </c>
      <c r="D16" s="11" t="s">
        <v>80</v>
      </c>
      <c r="E16" s="11" t="s">
        <v>9</v>
      </c>
    </row>
    <row r="17" spans="1:5" ht="18" x14ac:dyDescent="0.35">
      <c r="A17" s="10" t="s">
        <v>0</v>
      </c>
      <c r="B17" s="7"/>
      <c r="C17" s="7"/>
      <c r="D17" s="7" t="s">
        <v>79</v>
      </c>
      <c r="E17" s="7" t="s">
        <v>8</v>
      </c>
    </row>
    <row r="18" spans="1:5" ht="18" x14ac:dyDescent="0.35">
      <c r="A18" s="9">
        <f>A13+1</f>
        <v>44162</v>
      </c>
      <c r="B18" s="7"/>
      <c r="C18" s="7"/>
      <c r="D18" s="7" t="s">
        <v>18</v>
      </c>
      <c r="E18" s="7" t="s">
        <v>78</v>
      </c>
    </row>
    <row r="19" spans="1:5" ht="18" x14ac:dyDescent="0.35">
      <c r="A19" s="15"/>
      <c r="B19" s="7" t="s">
        <v>54</v>
      </c>
      <c r="C19" s="7" t="s">
        <v>52</v>
      </c>
      <c r="D19" s="7" t="s">
        <v>77</v>
      </c>
      <c r="E19" s="7" t="s">
        <v>76</v>
      </c>
    </row>
    <row r="20" spans="1:5" ht="18.75" thickBot="1" x14ac:dyDescent="0.4">
      <c r="A20" s="14"/>
      <c r="B20" s="7"/>
      <c r="C20" s="7"/>
      <c r="D20" s="7"/>
      <c r="E20" s="7"/>
    </row>
    <row r="21" spans="1:5" ht="24.75" x14ac:dyDescent="0.35">
      <c r="A21" s="16" t="s">
        <v>27</v>
      </c>
      <c r="B21" s="11" t="s">
        <v>58</v>
      </c>
      <c r="C21" s="11" t="s">
        <v>75</v>
      </c>
      <c r="D21" s="11" t="s">
        <v>10</v>
      </c>
      <c r="E21" s="11" t="s">
        <v>9</v>
      </c>
    </row>
    <row r="22" spans="1:5" ht="18" x14ac:dyDescent="0.35">
      <c r="A22" s="10" t="s">
        <v>0</v>
      </c>
      <c r="B22" s="7"/>
      <c r="C22" s="7" t="s">
        <v>74</v>
      </c>
      <c r="D22" s="7" t="s">
        <v>73</v>
      </c>
      <c r="E22" s="7" t="s">
        <v>8</v>
      </c>
    </row>
    <row r="23" spans="1:5" ht="18" x14ac:dyDescent="0.35">
      <c r="A23" s="9">
        <f>A18+1</f>
        <v>44163</v>
      </c>
      <c r="B23" s="7"/>
      <c r="C23" s="7" t="s">
        <v>18</v>
      </c>
      <c r="D23" s="7" t="s">
        <v>72</v>
      </c>
      <c r="E23" s="7" t="s">
        <v>71</v>
      </c>
    </row>
    <row r="24" spans="1:5" ht="18" x14ac:dyDescent="0.35">
      <c r="A24" s="15"/>
      <c r="B24" s="7" t="s">
        <v>54</v>
      </c>
      <c r="C24" s="7" t="s">
        <v>70</v>
      </c>
      <c r="D24" s="7" t="s">
        <v>69</v>
      </c>
      <c r="E24" s="7" t="s">
        <v>68</v>
      </c>
    </row>
    <row r="25" spans="1:5" ht="18.75" thickBot="1" x14ac:dyDescent="0.4">
      <c r="A25" s="14"/>
      <c r="B25" s="7"/>
      <c r="C25" s="7"/>
      <c r="D25" s="7"/>
      <c r="E25" s="7"/>
    </row>
    <row r="26" spans="1:5" ht="24.75" x14ac:dyDescent="0.35">
      <c r="A26" s="16" t="s">
        <v>22</v>
      </c>
      <c r="B26" s="11" t="s">
        <v>10</v>
      </c>
      <c r="C26" s="11" t="s">
        <v>67</v>
      </c>
      <c r="D26" s="11" t="s">
        <v>66</v>
      </c>
      <c r="E26" s="11" t="s">
        <v>9</v>
      </c>
    </row>
    <row r="27" spans="1:5" ht="18" x14ac:dyDescent="0.35">
      <c r="A27" s="10" t="s">
        <v>0</v>
      </c>
      <c r="B27" s="7"/>
      <c r="C27" s="7" t="s">
        <v>65</v>
      </c>
      <c r="D27" s="7" t="s">
        <v>64</v>
      </c>
      <c r="E27" s="7"/>
    </row>
    <row r="28" spans="1:5" ht="18" x14ac:dyDescent="0.35">
      <c r="A28" s="9">
        <f>A23+1</f>
        <v>44164</v>
      </c>
      <c r="B28" s="7"/>
      <c r="C28" s="7" t="s">
        <v>63</v>
      </c>
      <c r="D28" s="7"/>
      <c r="E28" s="7"/>
    </row>
    <row r="29" spans="1:5" ht="18" x14ac:dyDescent="0.35">
      <c r="A29" s="15"/>
      <c r="B29" s="7" t="s">
        <v>54</v>
      </c>
      <c r="C29" s="7" t="s">
        <v>62</v>
      </c>
      <c r="D29" s="7" t="s">
        <v>61</v>
      </c>
      <c r="E29" s="7"/>
    </row>
    <row r="30" spans="1:5" ht="18" x14ac:dyDescent="0.35">
      <c r="A30" s="14"/>
      <c r="B30" s="7"/>
      <c r="C30" s="7"/>
      <c r="D30" s="7"/>
      <c r="E30" s="7"/>
    </row>
    <row r="31" spans="1:5" ht="24.75" x14ac:dyDescent="0.35">
      <c r="A31" s="12" t="s">
        <v>16</v>
      </c>
      <c r="B31" s="8" t="s">
        <v>58</v>
      </c>
      <c r="C31" s="8" t="s">
        <v>13</v>
      </c>
      <c r="D31" s="8" t="s">
        <v>10</v>
      </c>
      <c r="E31" s="8" t="s">
        <v>9</v>
      </c>
    </row>
    <row r="32" spans="1:5" ht="18" x14ac:dyDescent="0.35">
      <c r="A32" s="10" t="s">
        <v>0</v>
      </c>
      <c r="B32" s="7"/>
      <c r="C32" s="7" t="s">
        <v>60</v>
      </c>
      <c r="D32" s="7"/>
      <c r="E32" s="7" t="s">
        <v>11</v>
      </c>
    </row>
    <row r="33" spans="1:5" ht="18" x14ac:dyDescent="0.35">
      <c r="A33" s="9">
        <f>A28+1</f>
        <v>44165</v>
      </c>
      <c r="B33" s="7"/>
      <c r="C33" s="7"/>
      <c r="D33" s="7"/>
      <c r="E33" s="7"/>
    </row>
    <row r="34" spans="1:5" ht="18" x14ac:dyDescent="0.35">
      <c r="A34" s="8"/>
      <c r="B34" s="7" t="s">
        <v>54</v>
      </c>
      <c r="C34" s="7" t="s">
        <v>59</v>
      </c>
      <c r="D34" s="7" t="s">
        <v>54</v>
      </c>
      <c r="E34" s="7"/>
    </row>
    <row r="35" spans="1:5" ht="18" x14ac:dyDescent="0.35">
      <c r="A35" s="13"/>
      <c r="B35" s="13"/>
      <c r="C35" s="13"/>
      <c r="D35" s="13"/>
      <c r="E35" s="13"/>
    </row>
    <row r="36" spans="1:5" ht="24.75" x14ac:dyDescent="0.35">
      <c r="A36" s="12" t="s">
        <v>15</v>
      </c>
      <c r="B36" s="8" t="s">
        <v>58</v>
      </c>
      <c r="C36" s="8" t="s">
        <v>57</v>
      </c>
      <c r="D36" s="8" t="s">
        <v>13</v>
      </c>
      <c r="E36" s="8" t="s">
        <v>9</v>
      </c>
    </row>
    <row r="37" spans="1:5" ht="18" x14ac:dyDescent="0.35">
      <c r="A37" s="10" t="s">
        <v>0</v>
      </c>
      <c r="B37" s="7"/>
      <c r="C37" s="7" t="s">
        <v>56</v>
      </c>
      <c r="D37" s="7"/>
      <c r="E37" s="7" t="s">
        <v>11</v>
      </c>
    </row>
    <row r="38" spans="1:5" ht="18" x14ac:dyDescent="0.35">
      <c r="A38" s="9">
        <f>A33+1</f>
        <v>44166</v>
      </c>
      <c r="B38" s="7"/>
      <c r="C38" s="7" t="s">
        <v>55</v>
      </c>
      <c r="D38" s="7"/>
      <c r="E38" s="7"/>
    </row>
    <row r="39" spans="1:5" ht="18" x14ac:dyDescent="0.35">
      <c r="A39" s="8"/>
      <c r="B39" s="7"/>
      <c r="C39" s="7" t="s">
        <v>10</v>
      </c>
      <c r="D39" s="7"/>
      <c r="E39" s="7"/>
    </row>
    <row r="40" spans="1:5" ht="18.75" thickBot="1" x14ac:dyDescent="0.4">
      <c r="A40" s="6"/>
      <c r="B40" s="6" t="s">
        <v>54</v>
      </c>
      <c r="C40" s="6" t="s">
        <v>53</v>
      </c>
      <c r="D40" s="6" t="s">
        <v>52</v>
      </c>
      <c r="E40" s="6"/>
    </row>
    <row r="41" spans="1:5" ht="18" x14ac:dyDescent="0.35">
      <c r="A41" s="5"/>
      <c r="B41" s="5"/>
      <c r="C41" s="5"/>
      <c r="D41" s="5"/>
      <c r="E41" s="5"/>
    </row>
    <row r="42" spans="1:5" ht="15" customHeight="1" x14ac:dyDescent="0.25"/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scale="85" fitToHeight="0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C8F88-33BF-4171-8794-66CE56CF0E99}">
  <sheetPr codeName="Tabelle3">
    <pageSetUpPr fitToPage="1"/>
  </sheetPr>
  <dimension ref="A1:E42"/>
  <sheetViews>
    <sheetView zoomScaleNormal="100" workbookViewId="0">
      <selection activeCell="B5" sqref="B5"/>
    </sheetView>
  </sheetViews>
  <sheetFormatPr baseColWidth="10" defaultColWidth="10.7109375" defaultRowHeight="15" x14ac:dyDescent="0.25"/>
  <cols>
    <col min="1" max="1" width="22.28515625" customWidth="1"/>
    <col min="2" max="3" width="18.7109375" customWidth="1"/>
    <col min="4" max="4" width="20.42578125" bestFit="1" customWidth="1"/>
    <col min="5" max="5" width="18.7109375" customWidth="1"/>
  </cols>
  <sheetData>
    <row r="1" spans="1:5" ht="15.75" thickBot="1" x14ac:dyDescent="0.3"/>
    <row r="2" spans="1:5" ht="29.25" customHeight="1" thickBot="1" x14ac:dyDescent="0.65">
      <c r="A2" s="30" t="s">
        <v>51</v>
      </c>
      <c r="B2" s="94" t="s">
        <v>50</v>
      </c>
      <c r="C2" s="94"/>
      <c r="D2" s="94"/>
      <c r="E2" s="29">
        <v>44153</v>
      </c>
    </row>
    <row r="3" spans="1:5" ht="18.75" thickBot="1" x14ac:dyDescent="0.4">
      <c r="A3" s="5" t="s">
        <v>49</v>
      </c>
      <c r="B3" s="28">
        <v>1</v>
      </c>
      <c r="C3" s="5" t="s">
        <v>48</v>
      </c>
      <c r="D3" s="5"/>
      <c r="E3" s="27" t="s">
        <v>0</v>
      </c>
    </row>
    <row r="4" spans="1:5" ht="25.5" customHeight="1" thickBot="1" x14ac:dyDescent="0.4">
      <c r="A4" s="26" t="s">
        <v>47</v>
      </c>
      <c r="B4" s="25">
        <v>3</v>
      </c>
      <c r="C4" s="5" t="s">
        <v>46</v>
      </c>
      <c r="D4" s="5"/>
      <c r="E4" s="24"/>
    </row>
    <row r="5" spans="1:5" s="21" customFormat="1" ht="39.75" thickBot="1" x14ac:dyDescent="0.3">
      <c r="A5" s="22" t="s">
        <v>45</v>
      </c>
      <c r="B5" s="23" t="s">
        <v>44</v>
      </c>
      <c r="C5" s="23" t="s">
        <v>43</v>
      </c>
      <c r="D5" s="23" t="s">
        <v>42</v>
      </c>
      <c r="E5" s="22" t="s">
        <v>41</v>
      </c>
    </row>
    <row r="6" spans="1:5" ht="24.75" x14ac:dyDescent="0.35">
      <c r="A6" s="16" t="s">
        <v>40</v>
      </c>
      <c r="B6" s="11" t="s">
        <v>14</v>
      </c>
      <c r="C6" s="11" t="s">
        <v>39</v>
      </c>
      <c r="D6" s="11" t="s">
        <v>13</v>
      </c>
      <c r="E6" s="11" t="s">
        <v>9</v>
      </c>
    </row>
    <row r="7" spans="1:5" ht="18" x14ac:dyDescent="0.35">
      <c r="A7" s="10" t="s">
        <v>0</v>
      </c>
      <c r="B7" s="7"/>
      <c r="C7" s="7"/>
      <c r="D7" s="7" t="s">
        <v>38</v>
      </c>
      <c r="E7" s="7" t="s">
        <v>11</v>
      </c>
    </row>
    <row r="8" spans="1:5" ht="18" x14ac:dyDescent="0.35">
      <c r="A8" s="9">
        <v>44153</v>
      </c>
      <c r="B8" s="7"/>
      <c r="C8" s="7"/>
      <c r="D8" s="7"/>
      <c r="E8" s="7"/>
    </row>
    <row r="9" spans="1:5" ht="18" x14ac:dyDescent="0.35">
      <c r="A9" s="20" t="s">
        <v>37</v>
      </c>
      <c r="B9" s="7"/>
      <c r="C9" s="7"/>
      <c r="D9" s="7"/>
      <c r="E9" s="7"/>
    </row>
    <row r="10" spans="1:5" ht="18.75" thickBot="1" x14ac:dyDescent="0.4">
      <c r="A10" s="19" t="s">
        <v>36</v>
      </c>
      <c r="B10" s="6"/>
      <c r="C10" s="6"/>
      <c r="D10" s="6"/>
      <c r="E10" s="6"/>
    </row>
    <row r="11" spans="1:5" ht="24.75" x14ac:dyDescent="0.35">
      <c r="A11" s="16" t="s">
        <v>35</v>
      </c>
      <c r="B11" s="11" t="s">
        <v>14</v>
      </c>
      <c r="C11" s="11" t="s">
        <v>13</v>
      </c>
      <c r="D11" s="11" t="s">
        <v>34</v>
      </c>
      <c r="E11" s="11"/>
    </row>
    <row r="12" spans="1:5" ht="18" x14ac:dyDescent="0.35">
      <c r="A12" s="10" t="s">
        <v>0</v>
      </c>
      <c r="B12" s="7"/>
      <c r="C12" s="7"/>
      <c r="D12" s="7" t="s">
        <v>33</v>
      </c>
      <c r="E12" s="7"/>
    </row>
    <row r="13" spans="1:5" ht="18" x14ac:dyDescent="0.35">
      <c r="A13" s="9">
        <f>A8+1</f>
        <v>44154</v>
      </c>
      <c r="B13" s="7"/>
      <c r="C13" s="7"/>
      <c r="D13" s="7" t="s">
        <v>32</v>
      </c>
      <c r="E13" s="7" t="s">
        <v>31</v>
      </c>
    </row>
    <row r="14" spans="1:5" ht="18" x14ac:dyDescent="0.35">
      <c r="A14" s="15"/>
      <c r="B14" s="7"/>
      <c r="C14" s="7"/>
      <c r="D14" s="17" t="s">
        <v>30</v>
      </c>
      <c r="E14" s="7" t="s">
        <v>29</v>
      </c>
    </row>
    <row r="15" spans="1:5" ht="18.75" thickBot="1" x14ac:dyDescent="0.4">
      <c r="A15" s="14"/>
      <c r="B15" s="7"/>
      <c r="C15" s="7"/>
      <c r="D15" s="7" t="s">
        <v>10</v>
      </c>
      <c r="E15" s="7"/>
    </row>
    <row r="16" spans="1:5" ht="24.75" x14ac:dyDescent="0.35">
      <c r="A16" s="16" t="s">
        <v>28</v>
      </c>
      <c r="B16" s="11" t="s">
        <v>14</v>
      </c>
      <c r="C16" s="11" t="s">
        <v>13</v>
      </c>
      <c r="D16" s="11" t="s">
        <v>26</v>
      </c>
      <c r="E16" s="11"/>
    </row>
    <row r="17" spans="1:5" ht="18" x14ac:dyDescent="0.35">
      <c r="A17" s="10" t="s">
        <v>0</v>
      </c>
      <c r="B17" s="7"/>
      <c r="C17" s="7"/>
      <c r="D17" s="7" t="s">
        <v>25</v>
      </c>
      <c r="E17" s="7"/>
    </row>
    <row r="18" spans="1:5" ht="18" x14ac:dyDescent="0.35">
      <c r="A18" s="9">
        <f>A13+1</f>
        <v>44155</v>
      </c>
      <c r="B18" s="7"/>
      <c r="C18" s="7"/>
      <c r="D18" s="7" t="s">
        <v>10</v>
      </c>
      <c r="E18" s="7"/>
    </row>
    <row r="19" spans="1:5" ht="18" x14ac:dyDescent="0.35">
      <c r="A19" s="15"/>
      <c r="B19" s="7"/>
      <c r="C19" s="7"/>
      <c r="D19" s="7"/>
      <c r="E19" s="7"/>
    </row>
    <row r="20" spans="1:5" ht="18.75" thickBot="1" x14ac:dyDescent="0.4">
      <c r="A20" s="14"/>
      <c r="B20" s="7"/>
      <c r="C20" s="7"/>
      <c r="D20" s="7"/>
      <c r="E20" s="7"/>
    </row>
    <row r="21" spans="1:5" ht="24.75" x14ac:dyDescent="0.35">
      <c r="A21" s="16" t="s">
        <v>27</v>
      </c>
      <c r="B21" s="11" t="s">
        <v>14</v>
      </c>
      <c r="C21" s="11" t="s">
        <v>26</v>
      </c>
      <c r="D21" s="11" t="s">
        <v>13</v>
      </c>
      <c r="E21" s="18">
        <v>0.66666666666666663</v>
      </c>
    </row>
    <row r="22" spans="1:5" ht="18" x14ac:dyDescent="0.35">
      <c r="A22" s="10" t="s">
        <v>0</v>
      </c>
      <c r="B22" s="7"/>
      <c r="C22" s="7" t="s">
        <v>25</v>
      </c>
      <c r="D22" s="7"/>
      <c r="E22" s="7" t="s">
        <v>24</v>
      </c>
    </row>
    <row r="23" spans="1:5" ht="18" x14ac:dyDescent="0.35">
      <c r="A23" s="9">
        <f>A18+1</f>
        <v>44156</v>
      </c>
      <c r="B23" s="7"/>
      <c r="C23" s="7"/>
      <c r="D23" s="7"/>
      <c r="E23" s="17" t="s">
        <v>23</v>
      </c>
    </row>
    <row r="24" spans="1:5" ht="18" x14ac:dyDescent="0.35">
      <c r="A24" s="15"/>
      <c r="B24" s="7"/>
      <c r="C24" s="7"/>
      <c r="D24" s="7"/>
      <c r="E24" s="7"/>
    </row>
    <row r="25" spans="1:5" ht="18.75" thickBot="1" x14ac:dyDescent="0.4">
      <c r="A25" s="14"/>
      <c r="B25" s="7"/>
      <c r="C25" s="7"/>
      <c r="D25" s="7"/>
      <c r="E25" s="7"/>
    </row>
    <row r="26" spans="1:5" ht="24.75" x14ac:dyDescent="0.35">
      <c r="A26" s="16" t="s">
        <v>22</v>
      </c>
      <c r="B26" s="11" t="s">
        <v>21</v>
      </c>
      <c r="C26" s="11" t="s">
        <v>10</v>
      </c>
      <c r="D26" s="11" t="s">
        <v>13</v>
      </c>
      <c r="E26" s="11" t="s">
        <v>20</v>
      </c>
    </row>
    <row r="27" spans="1:5" ht="18" x14ac:dyDescent="0.35">
      <c r="A27" s="10" t="s">
        <v>0</v>
      </c>
      <c r="B27" s="7" t="s">
        <v>19</v>
      </c>
      <c r="C27" s="7" t="s">
        <v>18</v>
      </c>
      <c r="D27" s="7"/>
      <c r="E27" s="7" t="s">
        <v>9</v>
      </c>
    </row>
    <row r="28" spans="1:5" ht="18" x14ac:dyDescent="0.35">
      <c r="A28" s="9">
        <f>A23+1</f>
        <v>44157</v>
      </c>
      <c r="B28" s="7" t="s">
        <v>17</v>
      </c>
      <c r="C28" s="7"/>
      <c r="D28" s="7"/>
      <c r="E28" s="7"/>
    </row>
    <row r="29" spans="1:5" ht="18" x14ac:dyDescent="0.35">
      <c r="A29" s="15"/>
      <c r="B29" s="7"/>
      <c r="C29" s="7"/>
      <c r="D29" s="7"/>
      <c r="E29" s="7"/>
    </row>
    <row r="30" spans="1:5" ht="18.75" thickBot="1" x14ac:dyDescent="0.4">
      <c r="A30" s="14"/>
      <c r="B30" s="7"/>
      <c r="C30" s="7"/>
      <c r="D30" s="7"/>
      <c r="E30" s="7"/>
    </row>
    <row r="31" spans="1:5" ht="24.75" x14ac:dyDescent="0.35">
      <c r="A31" s="12" t="s">
        <v>16</v>
      </c>
      <c r="B31" s="11" t="s">
        <v>14</v>
      </c>
      <c r="C31" s="8" t="s">
        <v>13</v>
      </c>
      <c r="D31" s="8" t="s">
        <v>10</v>
      </c>
      <c r="E31" s="8"/>
    </row>
    <row r="32" spans="1:5" ht="18" x14ac:dyDescent="0.35">
      <c r="A32" s="10" t="s">
        <v>0</v>
      </c>
      <c r="B32" s="7"/>
      <c r="C32" s="7"/>
      <c r="D32" s="7" t="s">
        <v>12</v>
      </c>
      <c r="E32" s="7"/>
    </row>
    <row r="33" spans="1:5" ht="18" x14ac:dyDescent="0.35">
      <c r="A33" s="9">
        <f>A28+1</f>
        <v>44158</v>
      </c>
      <c r="B33" s="7"/>
      <c r="C33" s="7"/>
      <c r="D33" s="7"/>
      <c r="E33" s="7"/>
    </row>
    <row r="34" spans="1:5" ht="18" x14ac:dyDescent="0.35">
      <c r="A34" s="8"/>
      <c r="B34" s="7"/>
      <c r="C34" s="7"/>
      <c r="D34" s="7"/>
      <c r="E34" s="7"/>
    </row>
    <row r="35" spans="1:5" ht="18.75" thickBot="1" x14ac:dyDescent="0.4">
      <c r="A35" s="13"/>
      <c r="B35" s="13"/>
      <c r="C35" s="13"/>
      <c r="D35" s="13"/>
      <c r="E35" s="13"/>
    </row>
    <row r="36" spans="1:5" ht="24.75" x14ac:dyDescent="0.35">
      <c r="A36" s="12" t="s">
        <v>15</v>
      </c>
      <c r="B36" s="11" t="s">
        <v>14</v>
      </c>
      <c r="C36" s="8" t="s">
        <v>13</v>
      </c>
      <c r="D36" s="8" t="s">
        <v>12</v>
      </c>
      <c r="E36" s="8" t="s">
        <v>11</v>
      </c>
    </row>
    <row r="37" spans="1:5" ht="18" x14ac:dyDescent="0.35">
      <c r="A37" s="10" t="s">
        <v>0</v>
      </c>
      <c r="B37" s="7"/>
      <c r="C37" s="7"/>
      <c r="D37" s="7" t="s">
        <v>10</v>
      </c>
      <c r="E37" s="7" t="s">
        <v>9</v>
      </c>
    </row>
    <row r="38" spans="1:5" ht="18" x14ac:dyDescent="0.35">
      <c r="A38" s="9">
        <f>A33+1</f>
        <v>44159</v>
      </c>
      <c r="B38" s="7"/>
      <c r="C38" s="7"/>
      <c r="D38" s="7"/>
      <c r="E38" s="7" t="s">
        <v>8</v>
      </c>
    </row>
    <row r="39" spans="1:5" ht="18" x14ac:dyDescent="0.35">
      <c r="A39" s="8"/>
      <c r="B39" s="7"/>
      <c r="C39" s="7"/>
      <c r="D39" s="7"/>
      <c r="E39" s="7"/>
    </row>
    <row r="40" spans="1:5" ht="18.75" thickBot="1" x14ac:dyDescent="0.4">
      <c r="A40" s="6"/>
      <c r="B40" s="6"/>
      <c r="C40" s="6"/>
      <c r="D40" s="6"/>
      <c r="E40" s="6"/>
    </row>
    <row r="41" spans="1:5" ht="18" x14ac:dyDescent="0.35">
      <c r="A41" s="5"/>
      <c r="B41" s="5"/>
      <c r="C41" s="5"/>
      <c r="D41" s="5"/>
      <c r="E41" s="5"/>
    </row>
    <row r="42" spans="1:5" ht="15" customHeight="1" x14ac:dyDescent="0.25"/>
  </sheetData>
  <mergeCells count="1">
    <mergeCell ref="B2:D2"/>
  </mergeCells>
  <pageMargins left="0.19685039370078741" right="0.19685039370078741" top="0.19685039370078741" bottom="0.19685039370078741" header="0.19685039370078741" footer="0.19685039370078741"/>
  <pageSetup paperSize="9" fitToWidth="0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677CD-25E8-4E15-9793-3316CC792C99}">
  <sheetPr codeName="Tabelle14">
    <pageSetUpPr fitToPage="1"/>
  </sheetPr>
  <dimension ref="A1:E42"/>
  <sheetViews>
    <sheetView zoomScaleNormal="100" workbookViewId="0">
      <selection activeCell="B1" sqref="B1:K7"/>
    </sheetView>
  </sheetViews>
  <sheetFormatPr baseColWidth="10" defaultColWidth="10.7109375" defaultRowHeight="15" x14ac:dyDescent="0.25"/>
  <cols>
    <col min="1" max="1" width="22.28515625" customWidth="1"/>
    <col min="2" max="3" width="18.7109375" customWidth="1"/>
    <col min="4" max="4" width="21.85546875" bestFit="1" customWidth="1"/>
    <col min="5" max="5" width="29.5703125" bestFit="1" customWidth="1"/>
  </cols>
  <sheetData>
    <row r="1" spans="1:5" ht="15.75" thickBot="1" x14ac:dyDescent="0.3"/>
    <row r="2" spans="1:5" ht="29.25" customHeight="1" thickBot="1" x14ac:dyDescent="0.65">
      <c r="A2" s="78" t="s">
        <v>51</v>
      </c>
      <c r="B2" s="140" t="s">
        <v>303</v>
      </c>
      <c r="C2" s="140"/>
      <c r="D2" s="141"/>
      <c r="E2" s="79">
        <f ca="1">TODAY()</f>
        <v>44206</v>
      </c>
    </row>
    <row r="3" spans="1:5" ht="18.75" thickBot="1" x14ac:dyDescent="0.4">
      <c r="A3" s="7" t="s">
        <v>49</v>
      </c>
      <c r="B3" s="80">
        <v>3</v>
      </c>
      <c r="C3" s="5" t="s">
        <v>238</v>
      </c>
      <c r="D3" s="5"/>
      <c r="E3" s="81"/>
    </row>
    <row r="4" spans="1:5" ht="25.5" customHeight="1" thickBot="1" x14ac:dyDescent="0.4">
      <c r="A4" s="82" t="s">
        <v>47</v>
      </c>
      <c r="B4" s="83">
        <v>0</v>
      </c>
      <c r="C4" s="5" t="s">
        <v>46</v>
      </c>
      <c r="D4" s="5"/>
      <c r="E4" s="84"/>
    </row>
    <row r="5" spans="1:5" s="21" customFormat="1" ht="39.75" thickBot="1" x14ac:dyDescent="0.3">
      <c r="A5" s="22" t="s">
        <v>45</v>
      </c>
      <c r="B5" s="23" t="s">
        <v>44</v>
      </c>
      <c r="C5" s="23" t="s">
        <v>43</v>
      </c>
      <c r="D5" s="23" t="s">
        <v>42</v>
      </c>
      <c r="E5" s="22" t="s">
        <v>41</v>
      </c>
    </row>
    <row r="6" spans="1:5" ht="24.75" x14ac:dyDescent="0.35">
      <c r="A6" s="16" t="str">
        <f>TEXT(A8,"TTTT")</f>
        <v>Mittwoch</v>
      </c>
      <c r="B6" s="11"/>
      <c r="C6" s="11"/>
      <c r="D6" s="11"/>
      <c r="E6" s="11" t="s">
        <v>228</v>
      </c>
    </row>
    <row r="7" spans="1:5" ht="18" x14ac:dyDescent="0.35">
      <c r="A7" s="10" t="s">
        <v>0</v>
      </c>
      <c r="B7" s="7"/>
      <c r="C7" s="7"/>
      <c r="D7" s="7"/>
      <c r="E7" s="7" t="s">
        <v>304</v>
      </c>
    </row>
    <row r="8" spans="1:5" ht="18" x14ac:dyDescent="0.35">
      <c r="A8" s="66">
        <v>44202</v>
      </c>
      <c r="B8" s="7"/>
      <c r="C8" s="7"/>
      <c r="D8" s="7"/>
      <c r="E8" s="7"/>
    </row>
    <row r="9" spans="1:5" ht="18" x14ac:dyDescent="0.35">
      <c r="A9" s="20" t="s">
        <v>37</v>
      </c>
      <c r="B9" s="7"/>
      <c r="C9" s="5"/>
      <c r="D9" s="7"/>
      <c r="E9" s="7"/>
    </row>
    <row r="10" spans="1:5" ht="18.75" thickBot="1" x14ac:dyDescent="0.4">
      <c r="A10" s="19" t="s">
        <v>36</v>
      </c>
      <c r="B10" s="31"/>
      <c r="C10" s="33"/>
      <c r="D10" s="31"/>
      <c r="E10" s="31">
        <f>SUM(B10:D10)</f>
        <v>0</v>
      </c>
    </row>
    <row r="11" spans="1:5" ht="24.75" x14ac:dyDescent="0.35">
      <c r="A11" s="16" t="str">
        <f>TEXT(A13,"TTTT")</f>
        <v>Donnerstag</v>
      </c>
      <c r="B11" s="11"/>
      <c r="C11" s="11"/>
      <c r="D11" s="11"/>
      <c r="E11" s="11" t="s">
        <v>228</v>
      </c>
    </row>
    <row r="12" spans="1:5" ht="18" x14ac:dyDescent="0.35">
      <c r="A12" s="10" t="s">
        <v>0</v>
      </c>
      <c r="B12" s="7"/>
      <c r="C12" s="7"/>
      <c r="D12" s="7"/>
      <c r="E12" s="7" t="s">
        <v>304</v>
      </c>
    </row>
    <row r="13" spans="1:5" ht="18" x14ac:dyDescent="0.35">
      <c r="A13" s="9">
        <f>A8+1</f>
        <v>44203</v>
      </c>
      <c r="B13" s="7"/>
      <c r="C13" s="7"/>
      <c r="D13" s="7"/>
      <c r="E13" s="7"/>
    </row>
    <row r="14" spans="1:5" ht="18" x14ac:dyDescent="0.35">
      <c r="A14" s="15"/>
      <c r="B14" s="7"/>
      <c r="C14" s="5"/>
      <c r="D14" s="7"/>
      <c r="E14" s="7"/>
    </row>
    <row r="15" spans="1:5" ht="18.75" thickBot="1" x14ac:dyDescent="0.4">
      <c r="A15" s="14"/>
      <c r="B15" s="31"/>
      <c r="C15" s="33"/>
      <c r="D15" s="31"/>
      <c r="E15" s="31">
        <f>SUM(B15:D15)</f>
        <v>0</v>
      </c>
    </row>
    <row r="16" spans="1:5" ht="24.75" x14ac:dyDescent="0.35">
      <c r="A16" s="16" t="str">
        <f>TEXT(A18,"TTTT")</f>
        <v>Freitag</v>
      </c>
      <c r="B16" s="11"/>
      <c r="C16" s="11"/>
      <c r="D16" s="11"/>
      <c r="E16" s="11" t="s">
        <v>228</v>
      </c>
    </row>
    <row r="17" spans="1:5" ht="18" x14ac:dyDescent="0.35">
      <c r="A17" s="10" t="s">
        <v>0</v>
      </c>
      <c r="B17" s="7"/>
      <c r="C17" s="7"/>
      <c r="D17" s="7"/>
      <c r="E17" s="7" t="s">
        <v>304</v>
      </c>
    </row>
    <row r="18" spans="1:5" ht="18" x14ac:dyDescent="0.35">
      <c r="A18" s="9">
        <f>A13+1</f>
        <v>44204</v>
      </c>
      <c r="B18" s="7"/>
      <c r="C18" s="7"/>
      <c r="D18" s="7"/>
      <c r="E18" s="7"/>
    </row>
    <row r="19" spans="1:5" ht="18" x14ac:dyDescent="0.35">
      <c r="A19" s="15"/>
      <c r="B19" s="7"/>
      <c r="C19" s="5"/>
      <c r="D19" s="7"/>
      <c r="E19" s="7"/>
    </row>
    <row r="20" spans="1:5" ht="18.75" thickBot="1" x14ac:dyDescent="0.4">
      <c r="A20" s="14"/>
      <c r="B20" s="31"/>
      <c r="C20" s="33"/>
      <c r="D20" s="31"/>
      <c r="E20" s="31">
        <f>SUM(B20:D20)</f>
        <v>0</v>
      </c>
    </row>
    <row r="21" spans="1:5" ht="24.75" x14ac:dyDescent="0.35">
      <c r="A21" s="16" t="str">
        <f>TEXT(A23,"TTTT")</f>
        <v>Samstag</v>
      </c>
      <c r="B21" s="11"/>
      <c r="C21" s="11"/>
      <c r="D21" s="11"/>
      <c r="E21" s="11" t="s">
        <v>228</v>
      </c>
    </row>
    <row r="22" spans="1:5" ht="18" x14ac:dyDescent="0.35">
      <c r="A22" s="10" t="s">
        <v>0</v>
      </c>
      <c r="B22" s="7"/>
      <c r="C22" s="7"/>
      <c r="D22" s="7"/>
      <c r="E22" s="7" t="s">
        <v>304</v>
      </c>
    </row>
    <row r="23" spans="1:5" ht="18" x14ac:dyDescent="0.35">
      <c r="A23" s="9">
        <f>A18+1</f>
        <v>44205</v>
      </c>
      <c r="B23" s="7"/>
      <c r="C23" s="7"/>
      <c r="D23" s="7"/>
      <c r="E23" s="7"/>
    </row>
    <row r="24" spans="1:5" ht="18" x14ac:dyDescent="0.35">
      <c r="A24" s="15"/>
      <c r="B24" s="7"/>
      <c r="C24" s="5"/>
      <c r="D24" s="7"/>
      <c r="E24" s="7"/>
    </row>
    <row r="25" spans="1:5" ht="18.75" thickBot="1" x14ac:dyDescent="0.4">
      <c r="A25" s="14"/>
      <c r="B25" s="31"/>
      <c r="C25" s="33"/>
      <c r="D25" s="31"/>
      <c r="E25" s="31">
        <f>SUM(B25:D25)</f>
        <v>0</v>
      </c>
    </row>
    <row r="26" spans="1:5" ht="24.75" x14ac:dyDescent="0.35">
      <c r="A26" s="16" t="str">
        <f>TEXT(A28,"TTTT")</f>
        <v>Sonntag</v>
      </c>
      <c r="B26" s="11"/>
      <c r="C26" s="11"/>
      <c r="D26" s="11"/>
      <c r="E26" s="11" t="s">
        <v>228</v>
      </c>
    </row>
    <row r="27" spans="1:5" ht="18" x14ac:dyDescent="0.35">
      <c r="A27" s="10" t="s">
        <v>0</v>
      </c>
      <c r="B27" s="7"/>
      <c r="C27" s="7"/>
      <c r="D27" s="7"/>
      <c r="E27" s="7" t="s">
        <v>304</v>
      </c>
    </row>
    <row r="28" spans="1:5" ht="18" x14ac:dyDescent="0.35">
      <c r="A28" s="9">
        <f>A23+1</f>
        <v>44206</v>
      </c>
      <c r="B28" s="7"/>
      <c r="C28" s="7"/>
      <c r="D28" s="7"/>
      <c r="E28" s="7"/>
    </row>
    <row r="29" spans="1:5" ht="18" x14ac:dyDescent="0.35">
      <c r="A29" s="15"/>
      <c r="B29" s="7"/>
      <c r="C29" s="5"/>
      <c r="D29" s="7"/>
      <c r="E29" s="7"/>
    </row>
    <row r="30" spans="1:5" ht="18.75" thickBot="1" x14ac:dyDescent="0.4">
      <c r="A30" s="14"/>
      <c r="B30" s="31"/>
      <c r="C30" s="33"/>
      <c r="D30" s="31"/>
      <c r="E30" s="31">
        <f>SUM(B30:D30)</f>
        <v>0</v>
      </c>
    </row>
    <row r="31" spans="1:5" ht="24.75" x14ac:dyDescent="0.35">
      <c r="A31" s="16" t="str">
        <f>TEXT(A33,"TTTT")</f>
        <v>Montag</v>
      </c>
      <c r="B31" s="11"/>
      <c r="C31" s="11"/>
      <c r="D31" s="11"/>
      <c r="E31" s="11" t="s">
        <v>228</v>
      </c>
    </row>
    <row r="32" spans="1:5" ht="18" x14ac:dyDescent="0.35">
      <c r="A32" s="10" t="s">
        <v>0</v>
      </c>
      <c r="B32" s="7"/>
      <c r="C32" s="7"/>
      <c r="D32" s="7"/>
      <c r="E32" s="7" t="s">
        <v>304</v>
      </c>
    </row>
    <row r="33" spans="1:5" ht="18" x14ac:dyDescent="0.35">
      <c r="A33" s="9">
        <f>A28+1</f>
        <v>44207</v>
      </c>
      <c r="B33" s="7"/>
      <c r="C33" s="7"/>
      <c r="D33" s="7"/>
      <c r="E33" s="7"/>
    </row>
    <row r="34" spans="1:5" ht="18" x14ac:dyDescent="0.35">
      <c r="A34" s="8"/>
      <c r="B34" s="7"/>
      <c r="C34" s="5"/>
      <c r="D34" s="7"/>
      <c r="E34" s="7"/>
    </row>
    <row r="35" spans="1:5" ht="18.75" thickBot="1" x14ac:dyDescent="0.4">
      <c r="A35" s="13"/>
      <c r="B35" s="31"/>
      <c r="C35" s="33"/>
      <c r="D35" s="31"/>
      <c r="E35" s="31">
        <f>SUM(B35:D35)</f>
        <v>0</v>
      </c>
    </row>
    <row r="36" spans="1:5" ht="24.75" x14ac:dyDescent="0.35">
      <c r="A36" s="16" t="str">
        <f>TEXT(A38,"TTTT")</f>
        <v>Dienstag</v>
      </c>
      <c r="B36" s="11"/>
      <c r="C36" s="11"/>
      <c r="D36" s="11"/>
      <c r="E36" s="11" t="s">
        <v>228</v>
      </c>
    </row>
    <row r="37" spans="1:5" ht="18" x14ac:dyDescent="0.35">
      <c r="A37" s="10" t="s">
        <v>0</v>
      </c>
      <c r="B37" s="7"/>
      <c r="C37" s="7"/>
      <c r="D37" s="7"/>
      <c r="E37" s="7" t="s">
        <v>304</v>
      </c>
    </row>
    <row r="38" spans="1:5" ht="18" x14ac:dyDescent="0.35">
      <c r="A38" s="9">
        <f>A33+1</f>
        <v>44208</v>
      </c>
      <c r="B38" s="7"/>
      <c r="C38" s="7"/>
      <c r="D38" s="7"/>
      <c r="E38" s="7"/>
    </row>
    <row r="39" spans="1:5" ht="18" x14ac:dyDescent="0.35">
      <c r="A39" s="8"/>
      <c r="B39" s="7"/>
      <c r="C39" s="5"/>
      <c r="D39" s="7"/>
      <c r="E39" s="7"/>
    </row>
    <row r="40" spans="1:5" ht="18.75" thickBot="1" x14ac:dyDescent="0.4">
      <c r="A40" s="6"/>
      <c r="B40" s="31"/>
      <c r="C40" s="31"/>
      <c r="D40" s="31"/>
      <c r="E40" s="31">
        <f>SUM(B40:D40)</f>
        <v>0</v>
      </c>
    </row>
    <row r="41" spans="1:5" ht="18" x14ac:dyDescent="0.35">
      <c r="A41" s="5"/>
      <c r="B41" s="5"/>
      <c r="C41" s="5"/>
      <c r="D41" s="5"/>
      <c r="E41" s="5"/>
    </row>
    <row r="42" spans="1:5" ht="15" customHeight="1" x14ac:dyDescent="0.25"/>
  </sheetData>
  <mergeCells count="1">
    <mergeCell ref="B2:D2"/>
  </mergeCells>
  <conditionalFormatting sqref="E10">
    <cfRule type="cellIs" dxfId="41" priority="13" stopIfTrue="1" operator="greaterThan">
      <formula>1000</formula>
    </cfRule>
    <cfRule type="cellIs" dxfId="40" priority="14" stopIfTrue="1" operator="lessThan">
      <formula>1001</formula>
    </cfRule>
  </conditionalFormatting>
  <conditionalFormatting sqref="E15">
    <cfRule type="cellIs" dxfId="39" priority="11" stopIfTrue="1" operator="greaterThan">
      <formula>1000</formula>
    </cfRule>
    <cfRule type="cellIs" dxfId="38" priority="12" stopIfTrue="1" operator="lessThan">
      <formula>1001</formula>
    </cfRule>
  </conditionalFormatting>
  <conditionalFormatting sqref="E20">
    <cfRule type="cellIs" dxfId="37" priority="9" stopIfTrue="1" operator="greaterThan">
      <formula>1000</formula>
    </cfRule>
    <cfRule type="cellIs" dxfId="36" priority="10" stopIfTrue="1" operator="lessThan">
      <formula>1001</formula>
    </cfRule>
  </conditionalFormatting>
  <conditionalFormatting sqref="E25">
    <cfRule type="cellIs" dxfId="35" priority="7" stopIfTrue="1" operator="greaterThan">
      <formula>1000</formula>
    </cfRule>
    <cfRule type="cellIs" dxfId="34" priority="8" stopIfTrue="1" operator="lessThan">
      <formula>1001</formula>
    </cfRule>
  </conditionalFormatting>
  <conditionalFormatting sqref="E30">
    <cfRule type="cellIs" dxfId="33" priority="5" stopIfTrue="1" operator="greaterThan">
      <formula>1000</formula>
    </cfRule>
    <cfRule type="cellIs" dxfId="32" priority="6" stopIfTrue="1" operator="lessThan">
      <formula>1001</formula>
    </cfRule>
  </conditionalFormatting>
  <conditionalFormatting sqref="E35">
    <cfRule type="cellIs" dxfId="31" priority="3" stopIfTrue="1" operator="greaterThan">
      <formula>1000</formula>
    </cfRule>
    <cfRule type="cellIs" dxfId="30" priority="4" stopIfTrue="1" operator="lessThan">
      <formula>1001</formula>
    </cfRule>
  </conditionalFormatting>
  <conditionalFormatting sqref="E40">
    <cfRule type="cellIs" dxfId="29" priority="1" stopIfTrue="1" operator="greaterThan">
      <formula>1000</formula>
    </cfRule>
    <cfRule type="cellIs" dxfId="28" priority="2" stopIfTrue="1" operator="lessThan">
      <formula>1001</formula>
    </cfRule>
  </conditionalFormatting>
  <pageMargins left="0.25" right="0.25" top="0.75" bottom="0.75" header="0.3" footer="0.3"/>
  <pageSetup paperSize="9" scale="8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E7606-5BC5-407D-9635-5BA022EAB5DC}">
  <sheetPr codeName="Tabelle9">
    <pageSetUpPr fitToPage="1"/>
  </sheetPr>
  <dimension ref="A1:U84"/>
  <sheetViews>
    <sheetView topLeftCell="A55" zoomScaleNormal="100" workbookViewId="0">
      <selection activeCell="B1" sqref="B1:Q9"/>
    </sheetView>
  </sheetViews>
  <sheetFormatPr baseColWidth="10" defaultColWidth="10.7109375" defaultRowHeight="15" x14ac:dyDescent="0.25"/>
  <cols>
    <col min="1" max="1" width="21.7109375" customWidth="1"/>
    <col min="2" max="16" width="7.7109375" customWidth="1"/>
    <col min="17" max="17" width="11.140625" customWidth="1"/>
    <col min="18" max="19" width="11.140625" bestFit="1" customWidth="1"/>
  </cols>
  <sheetData>
    <row r="1" spans="1:21" ht="17.25" customHeight="1" thickTop="1" thickBot="1" x14ac:dyDescent="0.3">
      <c r="A1" s="85" t="s">
        <v>305</v>
      </c>
      <c r="B1" s="148" t="s">
        <v>298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49"/>
    </row>
    <row r="2" spans="1:21" ht="15.95" customHeight="1" thickTop="1" thickBot="1" x14ac:dyDescent="0.3">
      <c r="A2" s="86">
        <v>1</v>
      </c>
      <c r="B2" s="102">
        <f>VLOOKUP($A$2,Htab!$C$2:$K$7,3)</f>
        <v>440</v>
      </c>
      <c r="C2" s="103"/>
      <c r="D2" s="104"/>
      <c r="E2" s="102">
        <f>VLOOKUP($A$2,Htab!$C$2:$K$7,4)</f>
        <v>140</v>
      </c>
      <c r="F2" s="104"/>
      <c r="G2" s="105">
        <f>VLOOKUP($A$2,Htab!$C$2:$K$7,5)</f>
        <v>150</v>
      </c>
      <c r="H2" s="105"/>
      <c r="I2" s="105">
        <f>VLOOKUP($A$2,Htab!$C$2:$K$7,6)</f>
        <v>160</v>
      </c>
      <c r="J2" s="105"/>
      <c r="K2" s="105">
        <f>VLOOKUP($A$2,Htab!$C$2:$K$7,7)</f>
        <v>140</v>
      </c>
      <c r="L2" s="105"/>
      <c r="M2" s="105">
        <f>VLOOKUP($A$2,Htab!$C$2:$K$7,8)</f>
        <v>160</v>
      </c>
      <c r="N2" s="105"/>
      <c r="O2" s="105">
        <f>VLOOKUP($A$2,Htab!$C$2:$K$7,9)</f>
        <v>60</v>
      </c>
      <c r="P2" s="102"/>
      <c r="Q2" s="87" t="s">
        <v>306</v>
      </c>
      <c r="S2" s="44"/>
    </row>
    <row r="3" spans="1:21" ht="16.5" customHeight="1" thickTop="1" x14ac:dyDescent="0.3">
      <c r="A3" s="40" t="str">
        <f>TEXT(A4,"TTTT")</f>
        <v>Mittwoch</v>
      </c>
      <c r="B3" s="116" t="s">
        <v>170</v>
      </c>
      <c r="C3" s="116"/>
      <c r="D3" s="116"/>
      <c r="E3" s="110" t="s">
        <v>307</v>
      </c>
      <c r="F3" s="110"/>
      <c r="G3" s="110" t="s">
        <v>168</v>
      </c>
      <c r="H3" s="110"/>
      <c r="I3" s="116" t="s">
        <v>289</v>
      </c>
      <c r="J3" s="116"/>
      <c r="K3" s="116" t="s">
        <v>290</v>
      </c>
      <c r="L3" s="116"/>
      <c r="M3" s="116" t="s">
        <v>291</v>
      </c>
      <c r="N3" s="116"/>
      <c r="O3" s="110" t="s">
        <v>167</v>
      </c>
      <c r="P3" s="111"/>
      <c r="Q3" s="142">
        <f>SUM(B2:P2)</f>
        <v>1250</v>
      </c>
      <c r="S3" s="44"/>
    </row>
    <row r="4" spans="1:21" ht="17.25" thickBot="1" x14ac:dyDescent="0.3">
      <c r="A4" s="76">
        <v>44202</v>
      </c>
      <c r="B4" s="117"/>
      <c r="C4" s="117"/>
      <c r="D4" s="117"/>
      <c r="E4" s="112"/>
      <c r="F4" s="112"/>
      <c r="G4" s="112"/>
      <c r="H4" s="112"/>
      <c r="I4" s="117"/>
      <c r="J4" s="117"/>
      <c r="K4" s="117"/>
      <c r="L4" s="117"/>
      <c r="M4" s="117"/>
      <c r="N4" s="117"/>
      <c r="O4" s="112"/>
      <c r="P4" s="113"/>
      <c r="Q4" s="143"/>
      <c r="S4" s="44"/>
      <c r="T4" s="44"/>
      <c r="U4" s="44"/>
    </row>
    <row r="5" spans="1:21" ht="18" thickTop="1" thickBot="1" x14ac:dyDescent="0.35">
      <c r="A5" s="47" t="s">
        <v>292</v>
      </c>
      <c r="B5" s="48"/>
      <c r="C5" s="49"/>
      <c r="D5" s="50"/>
      <c r="E5" s="48"/>
      <c r="F5" s="50"/>
      <c r="G5" s="48"/>
      <c r="H5" s="50"/>
      <c r="I5" s="48"/>
      <c r="J5" s="50"/>
      <c r="K5" s="48"/>
      <c r="L5" s="50"/>
      <c r="M5" s="48"/>
      <c r="N5" s="50"/>
      <c r="O5" s="48"/>
      <c r="P5" s="50"/>
      <c r="Q5" s="144" t="s">
        <v>297</v>
      </c>
      <c r="R5" s="44"/>
      <c r="S5" s="44"/>
      <c r="T5" s="44"/>
      <c r="U5" s="44"/>
    </row>
    <row r="6" spans="1:21" ht="17.25" thickBot="1" x14ac:dyDescent="0.35">
      <c r="A6" s="47" t="s">
        <v>293</v>
      </c>
      <c r="B6" s="51"/>
      <c r="C6" s="52"/>
      <c r="D6" s="53"/>
      <c r="E6" s="51"/>
      <c r="F6" s="53"/>
      <c r="G6" s="51"/>
      <c r="H6" s="53"/>
      <c r="I6" s="51"/>
      <c r="J6" s="53"/>
      <c r="K6" s="51"/>
      <c r="L6" s="53"/>
      <c r="M6" s="51"/>
      <c r="N6" s="53"/>
      <c r="O6" s="51"/>
      <c r="P6" s="53"/>
      <c r="Q6" s="145"/>
      <c r="R6" s="44"/>
      <c r="T6" s="44"/>
      <c r="U6" s="44"/>
    </row>
    <row r="7" spans="1:21" ht="17.25" thickBot="1" x14ac:dyDescent="0.35">
      <c r="A7" s="47" t="s">
        <v>294</v>
      </c>
      <c r="B7" s="51"/>
      <c r="C7" s="52"/>
      <c r="D7" s="53"/>
      <c r="E7" s="51"/>
      <c r="F7" s="53"/>
      <c r="G7" s="51"/>
      <c r="H7" s="53"/>
      <c r="I7" s="51"/>
      <c r="J7" s="53"/>
      <c r="K7" s="51"/>
      <c r="L7" s="53"/>
      <c r="M7" s="51"/>
      <c r="N7" s="53"/>
      <c r="O7" s="51"/>
      <c r="P7" s="53"/>
      <c r="Q7" s="146">
        <f>SUM(B10:P10)</f>
        <v>0</v>
      </c>
      <c r="R7" s="44"/>
      <c r="T7" s="44"/>
      <c r="U7" s="44"/>
    </row>
    <row r="8" spans="1:21" ht="17.25" thickBot="1" x14ac:dyDescent="0.35">
      <c r="A8" s="47" t="s">
        <v>295</v>
      </c>
      <c r="B8" s="51"/>
      <c r="C8" s="52"/>
      <c r="D8" s="53"/>
      <c r="E8" s="51"/>
      <c r="F8" s="53"/>
      <c r="G8" s="51"/>
      <c r="H8" s="53"/>
      <c r="I8" s="51"/>
      <c r="J8" s="53"/>
      <c r="K8" s="51"/>
      <c r="L8" s="53"/>
      <c r="M8" s="51"/>
      <c r="N8" s="53"/>
      <c r="O8" s="51"/>
      <c r="P8" s="53"/>
      <c r="Q8" s="146"/>
      <c r="R8" s="44"/>
      <c r="T8" s="44"/>
      <c r="U8" s="44"/>
    </row>
    <row r="9" spans="1:21" ht="17.25" thickBot="1" x14ac:dyDescent="0.35">
      <c r="A9" s="47" t="s">
        <v>296</v>
      </c>
      <c r="B9" s="54"/>
      <c r="C9" s="55"/>
      <c r="D9" s="56"/>
      <c r="E9" s="54"/>
      <c r="F9" s="56"/>
      <c r="G9" s="54"/>
      <c r="H9" s="56"/>
      <c r="I9" s="54"/>
      <c r="J9" s="56"/>
      <c r="K9" s="54"/>
      <c r="L9" s="56"/>
      <c r="M9" s="54"/>
      <c r="N9" s="56"/>
      <c r="O9" s="54"/>
      <c r="P9" s="56"/>
      <c r="Q9" s="147"/>
      <c r="R9" s="44"/>
      <c r="T9" s="44"/>
      <c r="U9" s="44"/>
    </row>
    <row r="10" spans="1:21" ht="17.25" thickBot="1" x14ac:dyDescent="0.35">
      <c r="A10" s="47" t="s">
        <v>297</v>
      </c>
      <c r="B10" s="123">
        <f>SUM(B5:D9)</f>
        <v>0</v>
      </c>
      <c r="C10" s="123"/>
      <c r="D10" s="123"/>
      <c r="E10" s="124">
        <f>SUM(E5:F9)</f>
        <v>0</v>
      </c>
      <c r="F10" s="125"/>
      <c r="G10" s="124">
        <f t="shared" ref="G10" si="0">SUM(G5:H9)</f>
        <v>0</v>
      </c>
      <c r="H10" s="125"/>
      <c r="I10" s="124">
        <f t="shared" ref="I10" si="1">SUM(I5:J9)</f>
        <v>0</v>
      </c>
      <c r="J10" s="125"/>
      <c r="K10" s="124">
        <f t="shared" ref="K10" si="2">SUM(K5:L9)</f>
        <v>0</v>
      </c>
      <c r="L10" s="125"/>
      <c r="M10" s="124">
        <f t="shared" ref="M10" si="3">SUM(M5:N9)</f>
        <v>0</v>
      </c>
      <c r="N10" s="125"/>
      <c r="O10" s="124">
        <f t="shared" ref="O10" si="4">SUM(O5:P9)</f>
        <v>0</v>
      </c>
      <c r="P10" s="125"/>
      <c r="Q10" s="77"/>
      <c r="R10" s="44"/>
      <c r="T10" s="44"/>
      <c r="U10" s="44"/>
    </row>
    <row r="11" spans="1:21" ht="17.25" thickBot="1" x14ac:dyDescent="0.35">
      <c r="A11" s="62" t="str">
        <f xml:space="preserve"> "Zuwenig / Zuviel bei " &amp; VLOOKUP($A$2,Htab!$C$2:$K$7,2) &amp; " kcal"</f>
        <v>Zuwenig / Zuviel bei 1250 kcal</v>
      </c>
      <c r="B11" s="139">
        <f>B10-B2</f>
        <v>-440</v>
      </c>
      <c r="C11" s="139"/>
      <c r="D11" s="139"/>
      <c r="E11" s="137">
        <f>E10-E2</f>
        <v>-140</v>
      </c>
      <c r="F11" s="138"/>
      <c r="G11" s="137">
        <f t="shared" ref="G11" si="5">G10-G2</f>
        <v>-150</v>
      </c>
      <c r="H11" s="138"/>
      <c r="I11" s="137">
        <f t="shared" ref="I11" si="6">I10-I2</f>
        <v>-160</v>
      </c>
      <c r="J11" s="138"/>
      <c r="K11" s="137">
        <f t="shared" ref="K11" si="7">K10-K2</f>
        <v>-140</v>
      </c>
      <c r="L11" s="138"/>
      <c r="M11" s="137">
        <f t="shared" ref="M11" si="8">M10-M2</f>
        <v>-160</v>
      </c>
      <c r="N11" s="138"/>
      <c r="O11" s="137">
        <f t="shared" ref="O11" si="9">O10-O2</f>
        <v>-60</v>
      </c>
      <c r="P11" s="138"/>
      <c r="Q11" s="88"/>
    </row>
    <row r="12" spans="1:21" ht="9.9499999999999993" customHeight="1" thickTop="1" thickBot="1" x14ac:dyDescent="0.35">
      <c r="A12" s="89"/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90"/>
    </row>
    <row r="13" spans="1:21" ht="18" thickTop="1" thickBot="1" x14ac:dyDescent="0.3">
      <c r="A13" s="85" t="s">
        <v>305</v>
      </c>
      <c r="B13" s="148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49"/>
    </row>
    <row r="14" spans="1:21" ht="18" thickTop="1" thickBot="1" x14ac:dyDescent="0.3">
      <c r="A14" s="86">
        <v>4</v>
      </c>
      <c r="B14" s="102">
        <f>VLOOKUP($A14,Htab!$C$2:$K$7,3)</f>
        <v>680</v>
      </c>
      <c r="C14" s="103"/>
      <c r="D14" s="104"/>
      <c r="E14" s="102">
        <f>VLOOKUP($A14,Htab!$C$2:$K$7,4)</f>
        <v>200</v>
      </c>
      <c r="F14" s="104"/>
      <c r="G14" s="105">
        <f>VLOOKUP($A14,Htab!$C$2:$K$7,5)</f>
        <v>200</v>
      </c>
      <c r="H14" s="105"/>
      <c r="I14" s="105">
        <f>VLOOKUP($A14,Htab!$C$2:$K$7,6)</f>
        <v>240</v>
      </c>
      <c r="J14" s="105"/>
      <c r="K14" s="105">
        <f>VLOOKUP($A14,Htab!$C$2:$K$7,7)</f>
        <v>200</v>
      </c>
      <c r="L14" s="105"/>
      <c r="M14" s="105">
        <f>VLOOKUP($A14,Htab!$C$2:$K$7,8)</f>
        <v>280</v>
      </c>
      <c r="N14" s="105"/>
      <c r="O14" s="105">
        <f>VLOOKUP($A14,Htab!$C$2:$K$7,9)</f>
        <v>200</v>
      </c>
      <c r="P14" s="102"/>
      <c r="Q14" s="87" t="s">
        <v>306</v>
      </c>
    </row>
    <row r="15" spans="1:21" ht="17.25" thickTop="1" x14ac:dyDescent="0.3">
      <c r="A15" s="40" t="str">
        <f>TEXT(A16,"TTTT")</f>
        <v>Donnerstag</v>
      </c>
      <c r="B15" s="116" t="s">
        <v>170</v>
      </c>
      <c r="C15" s="116"/>
      <c r="D15" s="116"/>
      <c r="E15" s="110" t="s">
        <v>307</v>
      </c>
      <c r="F15" s="110"/>
      <c r="G15" s="110" t="s">
        <v>168</v>
      </c>
      <c r="H15" s="110"/>
      <c r="I15" s="116" t="s">
        <v>289</v>
      </c>
      <c r="J15" s="116"/>
      <c r="K15" s="116" t="s">
        <v>290</v>
      </c>
      <c r="L15" s="116"/>
      <c r="M15" s="116" t="s">
        <v>291</v>
      </c>
      <c r="N15" s="116"/>
      <c r="O15" s="110" t="s">
        <v>167</v>
      </c>
      <c r="P15" s="111"/>
      <c r="Q15" s="142">
        <f>SUM(B14:P14)</f>
        <v>2000</v>
      </c>
    </row>
    <row r="16" spans="1:21" ht="17.25" thickBot="1" x14ac:dyDescent="0.3">
      <c r="A16" s="42">
        <f>A4+1</f>
        <v>44203</v>
      </c>
      <c r="B16" s="117"/>
      <c r="C16" s="117"/>
      <c r="D16" s="117"/>
      <c r="E16" s="112"/>
      <c r="F16" s="112"/>
      <c r="G16" s="112"/>
      <c r="H16" s="112"/>
      <c r="I16" s="117"/>
      <c r="J16" s="117"/>
      <c r="K16" s="117"/>
      <c r="L16" s="117"/>
      <c r="M16" s="117"/>
      <c r="N16" s="117"/>
      <c r="O16" s="112"/>
      <c r="P16" s="113"/>
      <c r="Q16" s="143"/>
    </row>
    <row r="17" spans="1:17" ht="18" thickTop="1" thickBot="1" x14ac:dyDescent="0.35">
      <c r="A17" s="47" t="s">
        <v>292</v>
      </c>
      <c r="B17" s="48"/>
      <c r="C17" s="49"/>
      <c r="D17" s="50"/>
      <c r="E17" s="48"/>
      <c r="F17" s="50"/>
      <c r="G17" s="48"/>
      <c r="H17" s="50"/>
      <c r="I17" s="48"/>
      <c r="J17" s="50"/>
      <c r="K17" s="48"/>
      <c r="L17" s="50"/>
      <c r="M17" s="48"/>
      <c r="N17" s="50"/>
      <c r="O17" s="48"/>
      <c r="P17" s="50"/>
      <c r="Q17" s="144" t="s">
        <v>297</v>
      </c>
    </row>
    <row r="18" spans="1:17" ht="17.25" thickBot="1" x14ac:dyDescent="0.35">
      <c r="A18" s="47" t="s">
        <v>293</v>
      </c>
      <c r="B18" s="51"/>
      <c r="C18" s="52"/>
      <c r="D18" s="53"/>
      <c r="E18" s="51"/>
      <c r="F18" s="53"/>
      <c r="G18" s="51"/>
      <c r="H18" s="53"/>
      <c r="I18" s="51"/>
      <c r="J18" s="53"/>
      <c r="K18" s="51"/>
      <c r="L18" s="53"/>
      <c r="M18" s="51"/>
      <c r="N18" s="53"/>
      <c r="O18" s="51"/>
      <c r="P18" s="53"/>
      <c r="Q18" s="145"/>
    </row>
    <row r="19" spans="1:17" ht="17.25" thickBot="1" x14ac:dyDescent="0.35">
      <c r="A19" s="47" t="s">
        <v>294</v>
      </c>
      <c r="B19" s="51"/>
      <c r="C19" s="52"/>
      <c r="D19" s="53"/>
      <c r="E19" s="51"/>
      <c r="F19" s="53"/>
      <c r="G19" s="51"/>
      <c r="H19" s="53"/>
      <c r="I19" s="51"/>
      <c r="J19" s="53"/>
      <c r="K19" s="51"/>
      <c r="L19" s="53"/>
      <c r="M19" s="51"/>
      <c r="N19" s="53"/>
      <c r="O19" s="51"/>
      <c r="P19" s="53"/>
      <c r="Q19" s="146">
        <f>SUM(B22:P22)</f>
        <v>0</v>
      </c>
    </row>
    <row r="20" spans="1:17" ht="17.25" thickBot="1" x14ac:dyDescent="0.35">
      <c r="A20" s="47" t="s">
        <v>295</v>
      </c>
      <c r="B20" s="51"/>
      <c r="C20" s="52"/>
      <c r="D20" s="53"/>
      <c r="E20" s="51"/>
      <c r="F20" s="53"/>
      <c r="G20" s="51"/>
      <c r="H20" s="53"/>
      <c r="I20" s="51"/>
      <c r="J20" s="53"/>
      <c r="K20" s="51"/>
      <c r="L20" s="53"/>
      <c r="M20" s="51"/>
      <c r="N20" s="53"/>
      <c r="O20" s="51"/>
      <c r="P20" s="53"/>
      <c r="Q20" s="146"/>
    </row>
    <row r="21" spans="1:17" ht="17.25" thickBot="1" x14ac:dyDescent="0.35">
      <c r="A21" s="47" t="s">
        <v>296</v>
      </c>
      <c r="B21" s="54"/>
      <c r="C21" s="55"/>
      <c r="D21" s="56"/>
      <c r="E21" s="54"/>
      <c r="F21" s="56"/>
      <c r="G21" s="54"/>
      <c r="H21" s="56"/>
      <c r="I21" s="54"/>
      <c r="J21" s="56"/>
      <c r="K21" s="54"/>
      <c r="L21" s="56"/>
      <c r="M21" s="54"/>
      <c r="N21" s="56"/>
      <c r="O21" s="54"/>
      <c r="P21" s="56"/>
      <c r="Q21" s="147"/>
    </row>
    <row r="22" spans="1:17" ht="17.25" thickBot="1" x14ac:dyDescent="0.35">
      <c r="A22" s="47" t="s">
        <v>297</v>
      </c>
      <c r="B22" s="123">
        <f>SUM(B17:D21)</f>
        <v>0</v>
      </c>
      <c r="C22" s="123"/>
      <c r="D22" s="123"/>
      <c r="E22" s="124">
        <f>SUM(E17:F21)</f>
        <v>0</v>
      </c>
      <c r="F22" s="125"/>
      <c r="G22" s="124">
        <f t="shared" ref="G22" si="10">SUM(G17:H21)</f>
        <v>0</v>
      </c>
      <c r="H22" s="125"/>
      <c r="I22" s="124">
        <f t="shared" ref="I22" si="11">SUM(I17:J21)</f>
        <v>0</v>
      </c>
      <c r="J22" s="125"/>
      <c r="K22" s="124">
        <f t="shared" ref="K22" si="12">SUM(K17:L21)</f>
        <v>0</v>
      </c>
      <c r="L22" s="125"/>
      <c r="M22" s="124">
        <f t="shared" ref="M22" si="13">SUM(M17:N21)</f>
        <v>0</v>
      </c>
      <c r="N22" s="125"/>
      <c r="O22" s="124">
        <f t="shared" ref="O22" si="14">SUM(O17:P21)</f>
        <v>0</v>
      </c>
      <c r="P22" s="125"/>
      <c r="Q22" s="77"/>
    </row>
    <row r="23" spans="1:17" ht="17.25" thickBot="1" x14ac:dyDescent="0.35">
      <c r="A23" s="62" t="str">
        <f xml:space="preserve"> "Zuwenig / Zuviel bei " &amp; VLOOKUP($A14,Htab!$C$2:$K$7,2) &amp; " kcal"</f>
        <v>Zuwenig / Zuviel bei 2000 kcal</v>
      </c>
      <c r="B23" s="139">
        <f>B22-B14</f>
        <v>-680</v>
      </c>
      <c r="C23" s="139"/>
      <c r="D23" s="139"/>
      <c r="E23" s="137">
        <f>E22-E14</f>
        <v>-200</v>
      </c>
      <c r="F23" s="138"/>
      <c r="G23" s="137">
        <f t="shared" ref="G23" si="15">G22-G14</f>
        <v>-200</v>
      </c>
      <c r="H23" s="138"/>
      <c r="I23" s="137">
        <f t="shared" ref="I23" si="16">I22-I14</f>
        <v>-240</v>
      </c>
      <c r="J23" s="138"/>
      <c r="K23" s="137">
        <f t="shared" ref="K23" si="17">K22-K14</f>
        <v>-200</v>
      </c>
      <c r="L23" s="138"/>
      <c r="M23" s="137">
        <f t="shared" ref="M23" si="18">M22-M14</f>
        <v>-280</v>
      </c>
      <c r="N23" s="138"/>
      <c r="O23" s="137">
        <f t="shared" ref="O23" si="19">O22-O14</f>
        <v>-200</v>
      </c>
      <c r="P23" s="138"/>
      <c r="Q23" s="88"/>
    </row>
    <row r="24" spans="1:17" ht="16.5" thickTop="1" thickBot="1" x14ac:dyDescent="0.3"/>
    <row r="25" spans="1:17" ht="18" thickTop="1" thickBot="1" x14ac:dyDescent="0.3">
      <c r="A25" s="85" t="s">
        <v>305</v>
      </c>
      <c r="B25" s="148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49"/>
    </row>
    <row r="26" spans="1:17" ht="18" thickTop="1" thickBot="1" x14ac:dyDescent="0.3">
      <c r="A26" s="86">
        <v>2</v>
      </c>
      <c r="B26" s="102">
        <f>VLOOKUP($A26,Htab!$C$2:$K$7,3)</f>
        <v>530</v>
      </c>
      <c r="C26" s="103"/>
      <c r="D26" s="104"/>
      <c r="E26" s="102">
        <f>VLOOKUP($A26,Htab!$C$2:$K$7,4)</f>
        <v>180</v>
      </c>
      <c r="F26" s="104"/>
      <c r="G26" s="105">
        <f>VLOOKUP($A26,Htab!$C$2:$K$7,5)</f>
        <v>170</v>
      </c>
      <c r="H26" s="105"/>
      <c r="I26" s="105">
        <f>VLOOKUP($A26,Htab!$C$2:$K$7,6)</f>
        <v>190</v>
      </c>
      <c r="J26" s="105"/>
      <c r="K26" s="105">
        <f>VLOOKUP($A26,Htab!$C$2:$K$7,7)</f>
        <v>160</v>
      </c>
      <c r="L26" s="105"/>
      <c r="M26" s="105">
        <f>VLOOKUP($A26,Htab!$C$2:$K$7,8)</f>
        <v>200</v>
      </c>
      <c r="N26" s="105"/>
      <c r="O26" s="105">
        <f>VLOOKUP($A26,Htab!$C$2:$K$7,9)</f>
        <v>70</v>
      </c>
      <c r="P26" s="102"/>
      <c r="Q26" s="87" t="s">
        <v>306</v>
      </c>
    </row>
    <row r="27" spans="1:17" ht="17.25" customHeight="1" thickTop="1" x14ac:dyDescent="0.3">
      <c r="A27" s="40" t="str">
        <f>TEXT(A28,"TTTT")</f>
        <v>Freitag</v>
      </c>
      <c r="B27" s="116" t="s">
        <v>170</v>
      </c>
      <c r="C27" s="116"/>
      <c r="D27" s="116"/>
      <c r="E27" s="110" t="s">
        <v>307</v>
      </c>
      <c r="F27" s="110"/>
      <c r="G27" s="110" t="s">
        <v>168</v>
      </c>
      <c r="H27" s="110"/>
      <c r="I27" s="116" t="s">
        <v>289</v>
      </c>
      <c r="J27" s="116"/>
      <c r="K27" s="116" t="s">
        <v>290</v>
      </c>
      <c r="L27" s="116"/>
      <c r="M27" s="116" t="s">
        <v>291</v>
      </c>
      <c r="N27" s="116"/>
      <c r="O27" s="110" t="s">
        <v>167</v>
      </c>
      <c r="P27" s="111"/>
      <c r="Q27" s="142">
        <f>SUM(B26:P26)</f>
        <v>1500</v>
      </c>
    </row>
    <row r="28" spans="1:17" ht="17.25" customHeight="1" thickBot="1" x14ac:dyDescent="0.3">
      <c r="A28" s="42">
        <f>A16+1</f>
        <v>44204</v>
      </c>
      <c r="B28" s="117"/>
      <c r="C28" s="117"/>
      <c r="D28" s="117"/>
      <c r="E28" s="112"/>
      <c r="F28" s="112"/>
      <c r="G28" s="112"/>
      <c r="H28" s="112"/>
      <c r="I28" s="117"/>
      <c r="J28" s="117"/>
      <c r="K28" s="117"/>
      <c r="L28" s="117"/>
      <c r="M28" s="117"/>
      <c r="N28" s="117"/>
      <c r="O28" s="112"/>
      <c r="P28" s="113"/>
      <c r="Q28" s="143"/>
    </row>
    <row r="29" spans="1:17" ht="18" thickTop="1" thickBot="1" x14ac:dyDescent="0.35">
      <c r="A29" s="47" t="s">
        <v>292</v>
      </c>
      <c r="B29" s="48"/>
      <c r="C29" s="49"/>
      <c r="D29" s="50"/>
      <c r="E29" s="48"/>
      <c r="F29" s="50"/>
      <c r="G29" s="48"/>
      <c r="H29" s="50"/>
      <c r="I29" s="48"/>
      <c r="J29" s="50"/>
      <c r="K29" s="48"/>
      <c r="L29" s="50"/>
      <c r="M29" s="48"/>
      <c r="N29" s="50"/>
      <c r="O29" s="48"/>
      <c r="P29" s="50"/>
      <c r="Q29" s="144" t="s">
        <v>297</v>
      </c>
    </row>
    <row r="30" spans="1:17" ht="17.25" thickBot="1" x14ac:dyDescent="0.35">
      <c r="A30" s="47" t="s">
        <v>293</v>
      </c>
      <c r="B30" s="51"/>
      <c r="C30" s="52"/>
      <c r="D30" s="53"/>
      <c r="E30" s="51"/>
      <c r="F30" s="53"/>
      <c r="G30" s="51"/>
      <c r="H30" s="53"/>
      <c r="I30" s="51"/>
      <c r="J30" s="53"/>
      <c r="K30" s="51"/>
      <c r="L30" s="53"/>
      <c r="M30" s="51"/>
      <c r="N30" s="53"/>
      <c r="O30" s="51"/>
      <c r="P30" s="53"/>
      <c r="Q30" s="145"/>
    </row>
    <row r="31" spans="1:17" ht="17.25" customHeight="1" thickBot="1" x14ac:dyDescent="0.35">
      <c r="A31" s="47" t="s">
        <v>294</v>
      </c>
      <c r="B31" s="51"/>
      <c r="C31" s="52"/>
      <c r="D31" s="53"/>
      <c r="E31" s="51"/>
      <c r="F31" s="53"/>
      <c r="G31" s="51"/>
      <c r="H31" s="53"/>
      <c r="I31" s="51"/>
      <c r="J31" s="53"/>
      <c r="K31" s="51"/>
      <c r="L31" s="53"/>
      <c r="M31" s="51"/>
      <c r="N31" s="53"/>
      <c r="O31" s="51"/>
      <c r="P31" s="53"/>
      <c r="Q31" s="146">
        <f>SUM(B34:P34)</f>
        <v>0</v>
      </c>
    </row>
    <row r="32" spans="1:17" ht="17.25" customHeight="1" thickBot="1" x14ac:dyDescent="0.35">
      <c r="A32" s="47" t="s">
        <v>295</v>
      </c>
      <c r="B32" s="51"/>
      <c r="C32" s="52"/>
      <c r="D32" s="53"/>
      <c r="E32" s="51"/>
      <c r="F32" s="53"/>
      <c r="G32" s="51"/>
      <c r="H32" s="53"/>
      <c r="I32" s="51"/>
      <c r="J32" s="53"/>
      <c r="K32" s="51"/>
      <c r="L32" s="53"/>
      <c r="M32" s="51"/>
      <c r="N32" s="53"/>
      <c r="O32" s="51"/>
      <c r="P32" s="53"/>
      <c r="Q32" s="146"/>
    </row>
    <row r="33" spans="1:17" ht="17.25" customHeight="1" thickBot="1" x14ac:dyDescent="0.35">
      <c r="A33" s="47" t="s">
        <v>296</v>
      </c>
      <c r="B33" s="54"/>
      <c r="C33" s="55"/>
      <c r="D33" s="56"/>
      <c r="E33" s="54"/>
      <c r="F33" s="56"/>
      <c r="G33" s="54"/>
      <c r="H33" s="56"/>
      <c r="I33" s="54"/>
      <c r="J33" s="56"/>
      <c r="K33" s="54"/>
      <c r="L33" s="56"/>
      <c r="M33" s="54"/>
      <c r="N33" s="56"/>
      <c r="O33" s="54"/>
      <c r="P33" s="56"/>
      <c r="Q33" s="147"/>
    </row>
    <row r="34" spans="1:17" ht="17.25" thickBot="1" x14ac:dyDescent="0.35">
      <c r="A34" s="47" t="s">
        <v>297</v>
      </c>
      <c r="B34" s="123">
        <f>SUM(B29:D33)</f>
        <v>0</v>
      </c>
      <c r="C34" s="123"/>
      <c r="D34" s="123"/>
      <c r="E34" s="124">
        <f>SUM(E29:F33)</f>
        <v>0</v>
      </c>
      <c r="F34" s="125"/>
      <c r="G34" s="124">
        <f t="shared" ref="G34" si="20">SUM(G29:H33)</f>
        <v>0</v>
      </c>
      <c r="H34" s="125"/>
      <c r="I34" s="124">
        <f t="shared" ref="I34" si="21">SUM(I29:J33)</f>
        <v>0</v>
      </c>
      <c r="J34" s="125"/>
      <c r="K34" s="124">
        <f t="shared" ref="K34" si="22">SUM(K29:L33)</f>
        <v>0</v>
      </c>
      <c r="L34" s="125"/>
      <c r="M34" s="124">
        <f t="shared" ref="M34" si="23">SUM(M29:N33)</f>
        <v>0</v>
      </c>
      <c r="N34" s="125"/>
      <c r="O34" s="124">
        <f t="shared" ref="O34" si="24">SUM(O29:P33)</f>
        <v>0</v>
      </c>
      <c r="P34" s="125"/>
      <c r="Q34" s="77"/>
    </row>
    <row r="35" spans="1:17" ht="17.25" thickBot="1" x14ac:dyDescent="0.35">
      <c r="A35" s="62" t="str">
        <f xml:space="preserve"> "Zuwenig / Zuviel bei " &amp; VLOOKUP($A26,Htab!$C$2:$K$7,2) &amp; " kcal"</f>
        <v>Zuwenig / Zuviel bei 1500 kcal</v>
      </c>
      <c r="B35" s="139">
        <f>B34-B26</f>
        <v>-530</v>
      </c>
      <c r="C35" s="139"/>
      <c r="D35" s="139"/>
      <c r="E35" s="137">
        <f>E34-E26</f>
        <v>-180</v>
      </c>
      <c r="F35" s="138"/>
      <c r="G35" s="137">
        <f t="shared" ref="G35" si="25">G34-G26</f>
        <v>-170</v>
      </c>
      <c r="H35" s="138"/>
      <c r="I35" s="137">
        <f t="shared" ref="I35" si="26">I34-I26</f>
        <v>-190</v>
      </c>
      <c r="J35" s="138"/>
      <c r="K35" s="137">
        <f t="shared" ref="K35" si="27">K34-K26</f>
        <v>-160</v>
      </c>
      <c r="L35" s="138"/>
      <c r="M35" s="137">
        <f t="shared" ref="M35" si="28">M34-M26</f>
        <v>-200</v>
      </c>
      <c r="N35" s="138"/>
      <c r="O35" s="137">
        <f t="shared" ref="O35" si="29">O34-O26</f>
        <v>-70</v>
      </c>
      <c r="P35" s="138"/>
      <c r="Q35" s="88"/>
    </row>
    <row r="36" spans="1:17" ht="16.5" thickTop="1" thickBot="1" x14ac:dyDescent="0.3"/>
    <row r="37" spans="1:17" ht="18" thickTop="1" thickBot="1" x14ac:dyDescent="0.3">
      <c r="A37" s="85" t="s">
        <v>305</v>
      </c>
      <c r="B37" s="148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49"/>
    </row>
    <row r="38" spans="1:17" ht="18" thickTop="1" thickBot="1" x14ac:dyDescent="0.3">
      <c r="A38" s="86">
        <v>5</v>
      </c>
      <c r="B38" s="102">
        <f>VLOOKUP($A38,Htab!$C$2:$K$7,3)</f>
        <v>770</v>
      </c>
      <c r="C38" s="103"/>
      <c r="D38" s="104"/>
      <c r="E38" s="102">
        <f>VLOOKUP($A38,Htab!$C$2:$K$7,4)</f>
        <v>230</v>
      </c>
      <c r="F38" s="104"/>
      <c r="G38" s="105">
        <f>VLOOKUP($A38,Htab!$C$2:$K$7,5)</f>
        <v>230</v>
      </c>
      <c r="H38" s="105"/>
      <c r="I38" s="105">
        <f>VLOOKUP($A38,Htab!$C$2:$K$7,6)</f>
        <v>270</v>
      </c>
      <c r="J38" s="105"/>
      <c r="K38" s="105">
        <f>VLOOKUP($A38,Htab!$C$2:$K$7,7)</f>
        <v>220</v>
      </c>
      <c r="L38" s="105"/>
      <c r="M38" s="105">
        <f>VLOOKUP($A38,Htab!$C$2:$K$7,8)</f>
        <v>310</v>
      </c>
      <c r="N38" s="105"/>
      <c r="O38" s="105">
        <f>VLOOKUP($A38,Htab!$C$2:$K$7,9)</f>
        <v>220</v>
      </c>
      <c r="P38" s="102"/>
      <c r="Q38" s="87" t="s">
        <v>306</v>
      </c>
    </row>
    <row r="39" spans="1:17" ht="17.25" thickTop="1" x14ac:dyDescent="0.3">
      <c r="A39" s="40" t="str">
        <f>TEXT(A40,"TTTT")</f>
        <v>Samstag</v>
      </c>
      <c r="B39" s="116" t="s">
        <v>170</v>
      </c>
      <c r="C39" s="116"/>
      <c r="D39" s="116"/>
      <c r="E39" s="110" t="s">
        <v>307</v>
      </c>
      <c r="F39" s="110"/>
      <c r="G39" s="110" t="s">
        <v>168</v>
      </c>
      <c r="H39" s="110"/>
      <c r="I39" s="116" t="s">
        <v>289</v>
      </c>
      <c r="J39" s="116"/>
      <c r="K39" s="116" t="s">
        <v>290</v>
      </c>
      <c r="L39" s="116"/>
      <c r="M39" s="116" t="s">
        <v>291</v>
      </c>
      <c r="N39" s="116"/>
      <c r="O39" s="110" t="s">
        <v>167</v>
      </c>
      <c r="P39" s="111"/>
      <c r="Q39" s="142">
        <f>SUM(B38:P38)</f>
        <v>2250</v>
      </c>
    </row>
    <row r="40" spans="1:17" ht="17.25" thickBot="1" x14ac:dyDescent="0.3">
      <c r="A40" s="42">
        <f>A28+1</f>
        <v>44205</v>
      </c>
      <c r="B40" s="117"/>
      <c r="C40" s="117"/>
      <c r="D40" s="117"/>
      <c r="E40" s="112"/>
      <c r="F40" s="112"/>
      <c r="G40" s="112"/>
      <c r="H40" s="112"/>
      <c r="I40" s="117"/>
      <c r="J40" s="117"/>
      <c r="K40" s="117"/>
      <c r="L40" s="117"/>
      <c r="M40" s="117"/>
      <c r="N40" s="117"/>
      <c r="O40" s="112"/>
      <c r="P40" s="113"/>
      <c r="Q40" s="143"/>
    </row>
    <row r="41" spans="1:17" ht="18" thickTop="1" thickBot="1" x14ac:dyDescent="0.35">
      <c r="A41" s="47" t="s">
        <v>292</v>
      </c>
      <c r="B41" s="48"/>
      <c r="C41" s="49"/>
      <c r="D41" s="50"/>
      <c r="E41" s="48"/>
      <c r="F41" s="50"/>
      <c r="G41" s="48"/>
      <c r="H41" s="50"/>
      <c r="I41" s="48"/>
      <c r="J41" s="50"/>
      <c r="K41" s="48"/>
      <c r="L41" s="50"/>
      <c r="M41" s="48"/>
      <c r="N41" s="50"/>
      <c r="O41" s="48"/>
      <c r="P41" s="50"/>
      <c r="Q41" s="144" t="s">
        <v>297</v>
      </c>
    </row>
    <row r="42" spans="1:17" ht="17.25" thickBot="1" x14ac:dyDescent="0.35">
      <c r="A42" s="47" t="s">
        <v>293</v>
      </c>
      <c r="B42" s="51"/>
      <c r="C42" s="52"/>
      <c r="D42" s="53"/>
      <c r="E42" s="51"/>
      <c r="F42" s="53"/>
      <c r="G42" s="51"/>
      <c r="H42" s="53"/>
      <c r="I42" s="51"/>
      <c r="J42" s="53"/>
      <c r="K42" s="51"/>
      <c r="L42" s="53"/>
      <c r="M42" s="51"/>
      <c r="N42" s="53"/>
      <c r="O42" s="51"/>
      <c r="P42" s="53"/>
      <c r="Q42" s="145"/>
    </row>
    <row r="43" spans="1:17" ht="17.25" thickBot="1" x14ac:dyDescent="0.35">
      <c r="A43" s="47" t="s">
        <v>294</v>
      </c>
      <c r="B43" s="51"/>
      <c r="C43" s="52"/>
      <c r="D43" s="53"/>
      <c r="E43" s="51"/>
      <c r="F43" s="53"/>
      <c r="G43" s="51"/>
      <c r="H43" s="53"/>
      <c r="I43" s="51"/>
      <c r="J43" s="53"/>
      <c r="K43" s="51"/>
      <c r="L43" s="53"/>
      <c r="M43" s="51"/>
      <c r="N43" s="53"/>
      <c r="O43" s="51"/>
      <c r="P43" s="53"/>
      <c r="Q43" s="146">
        <f>SUM(B46:P46)</f>
        <v>0</v>
      </c>
    </row>
    <row r="44" spans="1:17" ht="17.25" thickBot="1" x14ac:dyDescent="0.35">
      <c r="A44" s="47" t="s">
        <v>295</v>
      </c>
      <c r="B44" s="51"/>
      <c r="C44" s="52"/>
      <c r="D44" s="53"/>
      <c r="E44" s="51"/>
      <c r="F44" s="53"/>
      <c r="G44" s="51"/>
      <c r="H44" s="53"/>
      <c r="I44" s="51"/>
      <c r="J44" s="53"/>
      <c r="K44" s="51"/>
      <c r="L44" s="53"/>
      <c r="M44" s="51"/>
      <c r="N44" s="53"/>
      <c r="O44" s="51"/>
      <c r="P44" s="53"/>
      <c r="Q44" s="146"/>
    </row>
    <row r="45" spans="1:17" ht="17.25" thickBot="1" x14ac:dyDescent="0.35">
      <c r="A45" s="47" t="s">
        <v>296</v>
      </c>
      <c r="B45" s="54"/>
      <c r="C45" s="55"/>
      <c r="D45" s="56"/>
      <c r="E45" s="54"/>
      <c r="F45" s="56"/>
      <c r="G45" s="54"/>
      <c r="H45" s="56"/>
      <c r="I45" s="54"/>
      <c r="J45" s="56"/>
      <c r="K45" s="54"/>
      <c r="L45" s="56"/>
      <c r="M45" s="54"/>
      <c r="N45" s="56"/>
      <c r="O45" s="54"/>
      <c r="P45" s="56"/>
      <c r="Q45" s="147"/>
    </row>
    <row r="46" spans="1:17" ht="17.25" thickBot="1" x14ac:dyDescent="0.35">
      <c r="A46" s="47" t="s">
        <v>297</v>
      </c>
      <c r="B46" s="123">
        <f>SUM(B41:D45)</f>
        <v>0</v>
      </c>
      <c r="C46" s="123"/>
      <c r="D46" s="123"/>
      <c r="E46" s="124">
        <f>SUM(E41:F45)</f>
        <v>0</v>
      </c>
      <c r="F46" s="125"/>
      <c r="G46" s="124">
        <f t="shared" ref="G46" si="30">SUM(G41:H45)</f>
        <v>0</v>
      </c>
      <c r="H46" s="125"/>
      <c r="I46" s="124">
        <f t="shared" ref="I46" si="31">SUM(I41:J45)</f>
        <v>0</v>
      </c>
      <c r="J46" s="125"/>
      <c r="K46" s="124">
        <f t="shared" ref="K46" si="32">SUM(K41:L45)</f>
        <v>0</v>
      </c>
      <c r="L46" s="125"/>
      <c r="M46" s="124">
        <f t="shared" ref="M46" si="33">SUM(M41:N45)</f>
        <v>0</v>
      </c>
      <c r="N46" s="125"/>
      <c r="O46" s="124">
        <f t="shared" ref="O46" si="34">SUM(O41:P45)</f>
        <v>0</v>
      </c>
      <c r="P46" s="125"/>
      <c r="Q46" s="77"/>
    </row>
    <row r="47" spans="1:17" ht="17.25" thickBot="1" x14ac:dyDescent="0.35">
      <c r="A47" s="62" t="str">
        <f xml:space="preserve"> "Zuwenig / Zuviel bei " &amp; VLOOKUP($A38,Htab!$C$2:$K$7,2) &amp; " kcal"</f>
        <v>Zuwenig / Zuviel bei 2250 kcal</v>
      </c>
      <c r="B47" s="139">
        <f>B46-B38</f>
        <v>-770</v>
      </c>
      <c r="C47" s="139"/>
      <c r="D47" s="139"/>
      <c r="E47" s="137">
        <f>E46-E38</f>
        <v>-230</v>
      </c>
      <c r="F47" s="138"/>
      <c r="G47" s="137">
        <f t="shared" ref="G47" si="35">G46-G38</f>
        <v>-230</v>
      </c>
      <c r="H47" s="138"/>
      <c r="I47" s="137">
        <f t="shared" ref="I47" si="36">I46-I38</f>
        <v>-270</v>
      </c>
      <c r="J47" s="138"/>
      <c r="K47" s="137">
        <f t="shared" ref="K47" si="37">K46-K38</f>
        <v>-220</v>
      </c>
      <c r="L47" s="138"/>
      <c r="M47" s="137">
        <f t="shared" ref="M47" si="38">M46-M38</f>
        <v>-310</v>
      </c>
      <c r="N47" s="138"/>
      <c r="O47" s="137">
        <f t="shared" ref="O47" si="39">O46-O38</f>
        <v>-220</v>
      </c>
      <c r="P47" s="138"/>
      <c r="Q47" s="88"/>
    </row>
    <row r="48" spans="1:17" ht="16.5" thickTop="1" thickBot="1" x14ac:dyDescent="0.3"/>
    <row r="49" spans="1:17" ht="18" thickTop="1" thickBot="1" x14ac:dyDescent="0.3">
      <c r="A49" s="85" t="s">
        <v>305</v>
      </c>
      <c r="B49" s="148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49"/>
    </row>
    <row r="50" spans="1:17" ht="18" thickTop="1" thickBot="1" x14ac:dyDescent="0.3">
      <c r="A50" s="86">
        <v>1</v>
      </c>
      <c r="B50" s="102">
        <f>VLOOKUP($A50,Htab!$C$2:$K$7,3)</f>
        <v>440</v>
      </c>
      <c r="C50" s="103"/>
      <c r="D50" s="104"/>
      <c r="E50" s="102">
        <f>VLOOKUP($A50,Htab!$C$2:$K$7,4)</f>
        <v>140</v>
      </c>
      <c r="F50" s="104"/>
      <c r="G50" s="105">
        <f>VLOOKUP($A50,Htab!$C$2:$K$7,5)</f>
        <v>150</v>
      </c>
      <c r="H50" s="105"/>
      <c r="I50" s="105">
        <f>VLOOKUP($A50,Htab!$C$2:$K$7,6)</f>
        <v>160</v>
      </c>
      <c r="J50" s="105"/>
      <c r="K50" s="105">
        <f>VLOOKUP($A50,Htab!$C$2:$K$7,7)</f>
        <v>140</v>
      </c>
      <c r="L50" s="105"/>
      <c r="M50" s="105">
        <f>VLOOKUP($A50,Htab!$C$2:$K$7,8)</f>
        <v>160</v>
      </c>
      <c r="N50" s="105"/>
      <c r="O50" s="105">
        <f>VLOOKUP($A50,Htab!$C$2:$K$7,9)</f>
        <v>60</v>
      </c>
      <c r="P50" s="102"/>
      <c r="Q50" s="87" t="s">
        <v>306</v>
      </c>
    </row>
    <row r="51" spans="1:17" ht="17.25" thickTop="1" x14ac:dyDescent="0.3">
      <c r="A51" s="40" t="str">
        <f>TEXT(A52,"TTTT")</f>
        <v>Sonntag</v>
      </c>
      <c r="B51" s="116" t="s">
        <v>170</v>
      </c>
      <c r="C51" s="116"/>
      <c r="D51" s="116"/>
      <c r="E51" s="110" t="s">
        <v>307</v>
      </c>
      <c r="F51" s="110"/>
      <c r="G51" s="110" t="s">
        <v>168</v>
      </c>
      <c r="H51" s="110"/>
      <c r="I51" s="116" t="s">
        <v>289</v>
      </c>
      <c r="J51" s="116"/>
      <c r="K51" s="116" t="s">
        <v>290</v>
      </c>
      <c r="L51" s="116"/>
      <c r="M51" s="116" t="s">
        <v>291</v>
      </c>
      <c r="N51" s="116"/>
      <c r="O51" s="110" t="s">
        <v>167</v>
      </c>
      <c r="P51" s="111"/>
      <c r="Q51" s="142">
        <f>SUM(B50:P50)</f>
        <v>1250</v>
      </c>
    </row>
    <row r="52" spans="1:17" ht="17.25" thickBot="1" x14ac:dyDescent="0.3">
      <c r="A52" s="42">
        <f>A40+1</f>
        <v>44206</v>
      </c>
      <c r="B52" s="117"/>
      <c r="C52" s="117"/>
      <c r="D52" s="117"/>
      <c r="E52" s="112"/>
      <c r="F52" s="112"/>
      <c r="G52" s="112"/>
      <c r="H52" s="112"/>
      <c r="I52" s="117"/>
      <c r="J52" s="117"/>
      <c r="K52" s="117"/>
      <c r="L52" s="117"/>
      <c r="M52" s="117"/>
      <c r="N52" s="117"/>
      <c r="O52" s="112"/>
      <c r="P52" s="113"/>
      <c r="Q52" s="143"/>
    </row>
    <row r="53" spans="1:17" ht="18" thickTop="1" thickBot="1" x14ac:dyDescent="0.35">
      <c r="A53" s="47" t="s">
        <v>292</v>
      </c>
      <c r="B53" s="48"/>
      <c r="C53" s="49"/>
      <c r="D53" s="50"/>
      <c r="E53" s="48"/>
      <c r="F53" s="50"/>
      <c r="G53" s="48"/>
      <c r="H53" s="50"/>
      <c r="I53" s="48"/>
      <c r="J53" s="50"/>
      <c r="K53" s="48"/>
      <c r="L53" s="50"/>
      <c r="M53" s="48"/>
      <c r="N53" s="50"/>
      <c r="O53" s="48"/>
      <c r="P53" s="50"/>
      <c r="Q53" s="144" t="s">
        <v>297</v>
      </c>
    </row>
    <row r="54" spans="1:17" ht="17.25" thickBot="1" x14ac:dyDescent="0.35">
      <c r="A54" s="47" t="s">
        <v>293</v>
      </c>
      <c r="B54" s="51"/>
      <c r="C54" s="52"/>
      <c r="D54" s="53"/>
      <c r="E54" s="51"/>
      <c r="F54" s="53"/>
      <c r="G54" s="51"/>
      <c r="H54" s="53"/>
      <c r="I54" s="51"/>
      <c r="J54" s="53"/>
      <c r="K54" s="51"/>
      <c r="L54" s="53"/>
      <c r="M54" s="51"/>
      <c r="N54" s="53"/>
      <c r="O54" s="51"/>
      <c r="P54" s="53"/>
      <c r="Q54" s="145"/>
    </row>
    <row r="55" spans="1:17" ht="17.25" thickBot="1" x14ac:dyDescent="0.35">
      <c r="A55" s="47" t="s">
        <v>294</v>
      </c>
      <c r="B55" s="51"/>
      <c r="C55" s="52"/>
      <c r="D55" s="53"/>
      <c r="E55" s="51"/>
      <c r="F55" s="53"/>
      <c r="G55" s="51"/>
      <c r="H55" s="53"/>
      <c r="I55" s="51"/>
      <c r="J55" s="53"/>
      <c r="K55" s="51"/>
      <c r="L55" s="53"/>
      <c r="M55" s="51"/>
      <c r="N55" s="53"/>
      <c r="O55" s="51"/>
      <c r="P55" s="53"/>
      <c r="Q55" s="146">
        <f>SUM(B58:P58)</f>
        <v>0</v>
      </c>
    </row>
    <row r="56" spans="1:17" ht="17.25" thickBot="1" x14ac:dyDescent="0.35">
      <c r="A56" s="47" t="s">
        <v>295</v>
      </c>
      <c r="B56" s="51"/>
      <c r="C56" s="52"/>
      <c r="D56" s="53"/>
      <c r="E56" s="51"/>
      <c r="F56" s="53"/>
      <c r="G56" s="51"/>
      <c r="H56" s="53"/>
      <c r="I56" s="51"/>
      <c r="J56" s="53"/>
      <c r="K56" s="51"/>
      <c r="L56" s="53"/>
      <c r="M56" s="51"/>
      <c r="N56" s="53"/>
      <c r="O56" s="51"/>
      <c r="P56" s="53"/>
      <c r="Q56" s="146"/>
    </row>
    <row r="57" spans="1:17" ht="17.25" thickBot="1" x14ac:dyDescent="0.35">
      <c r="A57" s="47" t="s">
        <v>296</v>
      </c>
      <c r="B57" s="54"/>
      <c r="C57" s="55"/>
      <c r="D57" s="56"/>
      <c r="E57" s="54"/>
      <c r="F57" s="56"/>
      <c r="G57" s="54"/>
      <c r="H57" s="56"/>
      <c r="I57" s="54"/>
      <c r="J57" s="56"/>
      <c r="K57" s="54"/>
      <c r="L57" s="56"/>
      <c r="M57" s="54"/>
      <c r="N57" s="56"/>
      <c r="O57" s="54"/>
      <c r="P57" s="56"/>
      <c r="Q57" s="147"/>
    </row>
    <row r="58" spans="1:17" ht="17.25" thickBot="1" x14ac:dyDescent="0.35">
      <c r="A58" s="47" t="s">
        <v>297</v>
      </c>
      <c r="B58" s="123">
        <f>SUM(B53:D57)</f>
        <v>0</v>
      </c>
      <c r="C58" s="123"/>
      <c r="D58" s="123"/>
      <c r="E58" s="124">
        <f>SUM(E53:F57)</f>
        <v>0</v>
      </c>
      <c r="F58" s="125"/>
      <c r="G58" s="124">
        <f t="shared" ref="G58" si="40">SUM(G53:H57)</f>
        <v>0</v>
      </c>
      <c r="H58" s="125"/>
      <c r="I58" s="124">
        <f t="shared" ref="I58" si="41">SUM(I53:J57)</f>
        <v>0</v>
      </c>
      <c r="J58" s="125"/>
      <c r="K58" s="124">
        <f t="shared" ref="K58" si="42">SUM(K53:L57)</f>
        <v>0</v>
      </c>
      <c r="L58" s="125"/>
      <c r="M58" s="124">
        <f t="shared" ref="M58" si="43">SUM(M53:N57)</f>
        <v>0</v>
      </c>
      <c r="N58" s="125"/>
      <c r="O58" s="124">
        <f t="shared" ref="O58" si="44">SUM(O53:P57)</f>
        <v>0</v>
      </c>
      <c r="P58" s="125"/>
      <c r="Q58" s="77"/>
    </row>
    <row r="59" spans="1:17" ht="17.25" thickBot="1" x14ac:dyDescent="0.35">
      <c r="A59" s="62" t="str">
        <f xml:space="preserve"> "Zuwenig / Zuviel bei " &amp; VLOOKUP($A50,Htab!$C$2:$K$7,2) &amp; " kcal"</f>
        <v>Zuwenig / Zuviel bei 1250 kcal</v>
      </c>
      <c r="B59" s="139">
        <f>B58-B50</f>
        <v>-440</v>
      </c>
      <c r="C59" s="139"/>
      <c r="D59" s="139"/>
      <c r="E59" s="137">
        <f>E58-E50</f>
        <v>-140</v>
      </c>
      <c r="F59" s="138"/>
      <c r="G59" s="137">
        <f t="shared" ref="G59" si="45">G58-G50</f>
        <v>-150</v>
      </c>
      <c r="H59" s="138"/>
      <c r="I59" s="137">
        <f t="shared" ref="I59" si="46">I58-I50</f>
        <v>-160</v>
      </c>
      <c r="J59" s="138"/>
      <c r="K59" s="137">
        <f t="shared" ref="K59" si="47">K58-K50</f>
        <v>-140</v>
      </c>
      <c r="L59" s="138"/>
      <c r="M59" s="137">
        <f t="shared" ref="M59" si="48">M58-M50</f>
        <v>-160</v>
      </c>
      <c r="N59" s="138"/>
      <c r="O59" s="137">
        <f t="shared" ref="O59" si="49">O58-O50</f>
        <v>-60</v>
      </c>
      <c r="P59" s="138"/>
      <c r="Q59" s="88"/>
    </row>
    <row r="60" spans="1:17" ht="16.5" thickTop="1" thickBot="1" x14ac:dyDescent="0.3"/>
    <row r="61" spans="1:17" ht="18" thickTop="1" thickBot="1" x14ac:dyDescent="0.3">
      <c r="A61" s="85" t="s">
        <v>305</v>
      </c>
      <c r="B61" s="148"/>
      <c r="C61" s="136"/>
      <c r="D61" s="136"/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49"/>
    </row>
    <row r="62" spans="1:17" ht="18" thickTop="1" thickBot="1" x14ac:dyDescent="0.3">
      <c r="A62" s="86">
        <v>2</v>
      </c>
      <c r="B62" s="102">
        <f>VLOOKUP($A62,Htab!$C$2:$K$7,3)</f>
        <v>530</v>
      </c>
      <c r="C62" s="103"/>
      <c r="D62" s="104"/>
      <c r="E62" s="102">
        <f>VLOOKUP($A62,Htab!$C$2:$K$7,4)</f>
        <v>180</v>
      </c>
      <c r="F62" s="104"/>
      <c r="G62" s="105">
        <f>VLOOKUP($A62,Htab!$C$2:$K$7,5)</f>
        <v>170</v>
      </c>
      <c r="H62" s="105"/>
      <c r="I62" s="105">
        <f>VLOOKUP($A62,Htab!$C$2:$K$7,6)</f>
        <v>190</v>
      </c>
      <c r="J62" s="105"/>
      <c r="K62" s="105">
        <f>VLOOKUP($A62,Htab!$C$2:$K$7,7)</f>
        <v>160</v>
      </c>
      <c r="L62" s="105"/>
      <c r="M62" s="105">
        <f>VLOOKUP($A62,Htab!$C$2:$K$7,8)</f>
        <v>200</v>
      </c>
      <c r="N62" s="105"/>
      <c r="O62" s="105">
        <f>VLOOKUP($A62,Htab!$C$2:$K$7,9)</f>
        <v>70</v>
      </c>
      <c r="P62" s="102"/>
      <c r="Q62" s="87" t="s">
        <v>306</v>
      </c>
    </row>
    <row r="63" spans="1:17" ht="17.25" thickTop="1" x14ac:dyDescent="0.3">
      <c r="A63" s="40" t="str">
        <f>TEXT(A64,"TTTT")</f>
        <v>Montag</v>
      </c>
      <c r="B63" s="116" t="s">
        <v>170</v>
      </c>
      <c r="C63" s="116"/>
      <c r="D63" s="116"/>
      <c r="E63" s="110" t="s">
        <v>307</v>
      </c>
      <c r="F63" s="110"/>
      <c r="G63" s="110" t="s">
        <v>168</v>
      </c>
      <c r="H63" s="110"/>
      <c r="I63" s="116" t="s">
        <v>289</v>
      </c>
      <c r="J63" s="116"/>
      <c r="K63" s="116" t="s">
        <v>290</v>
      </c>
      <c r="L63" s="116"/>
      <c r="M63" s="116" t="s">
        <v>291</v>
      </c>
      <c r="N63" s="116"/>
      <c r="O63" s="110" t="s">
        <v>167</v>
      </c>
      <c r="P63" s="111"/>
      <c r="Q63" s="142">
        <f>SUM(B62:P62)</f>
        <v>1500</v>
      </c>
    </row>
    <row r="64" spans="1:17" ht="17.25" thickBot="1" x14ac:dyDescent="0.3">
      <c r="A64" s="42">
        <f>A52+1</f>
        <v>44207</v>
      </c>
      <c r="B64" s="117"/>
      <c r="C64" s="117"/>
      <c r="D64" s="117"/>
      <c r="E64" s="112"/>
      <c r="F64" s="112"/>
      <c r="G64" s="112"/>
      <c r="H64" s="112"/>
      <c r="I64" s="117"/>
      <c r="J64" s="117"/>
      <c r="K64" s="117"/>
      <c r="L64" s="117"/>
      <c r="M64" s="117"/>
      <c r="N64" s="117"/>
      <c r="O64" s="112"/>
      <c r="P64" s="113"/>
      <c r="Q64" s="143"/>
    </row>
    <row r="65" spans="1:17" ht="18" thickTop="1" thickBot="1" x14ac:dyDescent="0.35">
      <c r="A65" s="47" t="s">
        <v>292</v>
      </c>
      <c r="B65" s="48"/>
      <c r="C65" s="49"/>
      <c r="D65" s="50"/>
      <c r="E65" s="48"/>
      <c r="F65" s="50"/>
      <c r="G65" s="48"/>
      <c r="H65" s="50"/>
      <c r="I65" s="48"/>
      <c r="J65" s="50"/>
      <c r="K65" s="48"/>
      <c r="L65" s="50"/>
      <c r="M65" s="48"/>
      <c r="N65" s="50"/>
      <c r="O65" s="48"/>
      <c r="P65" s="50"/>
      <c r="Q65" s="144" t="s">
        <v>297</v>
      </c>
    </row>
    <row r="66" spans="1:17" ht="17.25" thickBot="1" x14ac:dyDescent="0.35">
      <c r="A66" s="47" t="s">
        <v>293</v>
      </c>
      <c r="B66" s="51"/>
      <c r="C66" s="52"/>
      <c r="D66" s="53"/>
      <c r="E66" s="51"/>
      <c r="F66" s="53"/>
      <c r="G66" s="51"/>
      <c r="H66" s="53"/>
      <c r="I66" s="51"/>
      <c r="J66" s="53"/>
      <c r="K66" s="51"/>
      <c r="L66" s="53"/>
      <c r="M66" s="51"/>
      <c r="N66" s="53"/>
      <c r="O66" s="51"/>
      <c r="P66" s="53"/>
      <c r="Q66" s="145"/>
    </row>
    <row r="67" spans="1:17" ht="17.25" thickBot="1" x14ac:dyDescent="0.35">
      <c r="A67" s="47" t="s">
        <v>294</v>
      </c>
      <c r="B67" s="51"/>
      <c r="C67" s="52"/>
      <c r="D67" s="53"/>
      <c r="E67" s="51"/>
      <c r="F67" s="53"/>
      <c r="G67" s="51"/>
      <c r="H67" s="53"/>
      <c r="I67" s="51"/>
      <c r="J67" s="53"/>
      <c r="K67" s="51"/>
      <c r="L67" s="53"/>
      <c r="M67" s="51"/>
      <c r="N67" s="53"/>
      <c r="O67" s="51"/>
      <c r="P67" s="53"/>
      <c r="Q67" s="146">
        <f>SUM(B70:P70)</f>
        <v>0</v>
      </c>
    </row>
    <row r="68" spans="1:17" ht="17.25" thickBot="1" x14ac:dyDescent="0.35">
      <c r="A68" s="47" t="s">
        <v>295</v>
      </c>
      <c r="B68" s="51"/>
      <c r="C68" s="52"/>
      <c r="D68" s="53"/>
      <c r="E68" s="51"/>
      <c r="F68" s="53"/>
      <c r="G68" s="51"/>
      <c r="H68" s="53"/>
      <c r="I68" s="51"/>
      <c r="J68" s="53"/>
      <c r="K68" s="51"/>
      <c r="L68" s="53"/>
      <c r="M68" s="51"/>
      <c r="N68" s="53"/>
      <c r="O68" s="51"/>
      <c r="P68" s="53"/>
      <c r="Q68" s="146"/>
    </row>
    <row r="69" spans="1:17" ht="17.25" thickBot="1" x14ac:dyDescent="0.35">
      <c r="A69" s="47" t="s">
        <v>296</v>
      </c>
      <c r="B69" s="54"/>
      <c r="C69" s="55"/>
      <c r="D69" s="56"/>
      <c r="E69" s="54"/>
      <c r="F69" s="56"/>
      <c r="G69" s="54"/>
      <c r="H69" s="56"/>
      <c r="I69" s="54"/>
      <c r="J69" s="56"/>
      <c r="K69" s="54"/>
      <c r="L69" s="56"/>
      <c r="M69" s="54"/>
      <c r="N69" s="56"/>
      <c r="O69" s="54"/>
      <c r="P69" s="56"/>
      <c r="Q69" s="147"/>
    </row>
    <row r="70" spans="1:17" ht="17.25" thickBot="1" x14ac:dyDescent="0.35">
      <c r="A70" s="47" t="s">
        <v>297</v>
      </c>
      <c r="B70" s="123">
        <f>SUM(B65:D69)</f>
        <v>0</v>
      </c>
      <c r="C70" s="123"/>
      <c r="D70" s="123"/>
      <c r="E70" s="124">
        <f>SUM(E65:F69)</f>
        <v>0</v>
      </c>
      <c r="F70" s="125"/>
      <c r="G70" s="124">
        <f t="shared" ref="G70" si="50">SUM(G65:H69)</f>
        <v>0</v>
      </c>
      <c r="H70" s="125"/>
      <c r="I70" s="124">
        <f t="shared" ref="I70" si="51">SUM(I65:J69)</f>
        <v>0</v>
      </c>
      <c r="J70" s="125"/>
      <c r="K70" s="124">
        <f t="shared" ref="K70" si="52">SUM(K65:L69)</f>
        <v>0</v>
      </c>
      <c r="L70" s="125"/>
      <c r="M70" s="124">
        <f t="shared" ref="M70" si="53">SUM(M65:N69)</f>
        <v>0</v>
      </c>
      <c r="N70" s="125"/>
      <c r="O70" s="124">
        <f t="shared" ref="O70" si="54">SUM(O65:P69)</f>
        <v>0</v>
      </c>
      <c r="P70" s="125"/>
      <c r="Q70" s="77"/>
    </row>
    <row r="71" spans="1:17" ht="17.25" thickBot="1" x14ac:dyDescent="0.35">
      <c r="A71" s="62" t="str">
        <f xml:space="preserve"> "Zuwenig / Zuviel bei " &amp; VLOOKUP($A62,Htab!$C$2:$K$7,2) &amp; " kcal"</f>
        <v>Zuwenig / Zuviel bei 1500 kcal</v>
      </c>
      <c r="B71" s="139">
        <f>B70-B62</f>
        <v>-530</v>
      </c>
      <c r="C71" s="139"/>
      <c r="D71" s="139"/>
      <c r="E71" s="137">
        <f>E70-E62</f>
        <v>-180</v>
      </c>
      <c r="F71" s="138"/>
      <c r="G71" s="137">
        <f t="shared" ref="G71" si="55">G70-G62</f>
        <v>-170</v>
      </c>
      <c r="H71" s="138"/>
      <c r="I71" s="137">
        <f t="shared" ref="I71" si="56">I70-I62</f>
        <v>-190</v>
      </c>
      <c r="J71" s="138"/>
      <c r="K71" s="137">
        <f t="shared" ref="K71" si="57">K70-K62</f>
        <v>-160</v>
      </c>
      <c r="L71" s="138"/>
      <c r="M71" s="137">
        <f t="shared" ref="M71" si="58">M70-M62</f>
        <v>-200</v>
      </c>
      <c r="N71" s="138"/>
      <c r="O71" s="137">
        <f t="shared" ref="O71" si="59">O70-O62</f>
        <v>-70</v>
      </c>
      <c r="P71" s="138"/>
      <c r="Q71" s="88"/>
    </row>
    <row r="72" spans="1:17" ht="16.5" thickTop="1" thickBot="1" x14ac:dyDescent="0.3"/>
    <row r="73" spans="1:17" ht="18" thickTop="1" thickBot="1" x14ac:dyDescent="0.3">
      <c r="A73" s="85" t="s">
        <v>305</v>
      </c>
      <c r="B73" s="148"/>
      <c r="C73" s="136"/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N73" s="136"/>
      <c r="O73" s="136"/>
      <c r="P73" s="136"/>
      <c r="Q73" s="149"/>
    </row>
    <row r="74" spans="1:17" ht="18" thickTop="1" thickBot="1" x14ac:dyDescent="0.3">
      <c r="A74" s="86">
        <v>4</v>
      </c>
      <c r="B74" s="102">
        <f>VLOOKUP($A74,Htab!$C$2:$K$7,3)</f>
        <v>680</v>
      </c>
      <c r="C74" s="103"/>
      <c r="D74" s="104"/>
      <c r="E74" s="102">
        <f>VLOOKUP($A74,Htab!$C$2:$K$7,4)</f>
        <v>200</v>
      </c>
      <c r="F74" s="104"/>
      <c r="G74" s="105">
        <f>VLOOKUP($A74,Htab!$C$2:$K$7,5)</f>
        <v>200</v>
      </c>
      <c r="H74" s="105"/>
      <c r="I74" s="105">
        <f>VLOOKUP($A74,Htab!$C$2:$K$7,6)</f>
        <v>240</v>
      </c>
      <c r="J74" s="105"/>
      <c r="K74" s="105">
        <f>VLOOKUP($A74,Htab!$C$2:$K$7,7)</f>
        <v>200</v>
      </c>
      <c r="L74" s="105"/>
      <c r="M74" s="105">
        <f>VLOOKUP($A74,Htab!$C$2:$K$7,8)</f>
        <v>280</v>
      </c>
      <c r="N74" s="105"/>
      <c r="O74" s="105">
        <f>VLOOKUP($A74,Htab!$C$2:$K$7,9)</f>
        <v>200</v>
      </c>
      <c r="P74" s="102"/>
      <c r="Q74" s="87" t="s">
        <v>306</v>
      </c>
    </row>
    <row r="75" spans="1:17" ht="17.25" thickTop="1" x14ac:dyDescent="0.3">
      <c r="A75" s="40" t="str">
        <f>TEXT(A76,"TTTT")</f>
        <v>Dienstag</v>
      </c>
      <c r="B75" s="116" t="s">
        <v>170</v>
      </c>
      <c r="C75" s="116"/>
      <c r="D75" s="116"/>
      <c r="E75" s="110" t="s">
        <v>307</v>
      </c>
      <c r="F75" s="110"/>
      <c r="G75" s="110" t="s">
        <v>168</v>
      </c>
      <c r="H75" s="110"/>
      <c r="I75" s="116" t="s">
        <v>289</v>
      </c>
      <c r="J75" s="116"/>
      <c r="K75" s="116" t="s">
        <v>290</v>
      </c>
      <c r="L75" s="116"/>
      <c r="M75" s="116" t="s">
        <v>291</v>
      </c>
      <c r="N75" s="116"/>
      <c r="O75" s="110" t="s">
        <v>167</v>
      </c>
      <c r="P75" s="111"/>
      <c r="Q75" s="142">
        <f>SUM(B74:P74)</f>
        <v>2000</v>
      </c>
    </row>
    <row r="76" spans="1:17" ht="17.25" thickBot="1" x14ac:dyDescent="0.3">
      <c r="A76" s="42">
        <f>A64+1</f>
        <v>44208</v>
      </c>
      <c r="B76" s="117"/>
      <c r="C76" s="117"/>
      <c r="D76" s="117"/>
      <c r="E76" s="112"/>
      <c r="F76" s="112"/>
      <c r="G76" s="112"/>
      <c r="H76" s="112"/>
      <c r="I76" s="117"/>
      <c r="J76" s="117"/>
      <c r="K76" s="117"/>
      <c r="L76" s="117"/>
      <c r="M76" s="117"/>
      <c r="N76" s="117"/>
      <c r="O76" s="112"/>
      <c r="P76" s="113"/>
      <c r="Q76" s="143"/>
    </row>
    <row r="77" spans="1:17" ht="18" thickTop="1" thickBot="1" x14ac:dyDescent="0.35">
      <c r="A77" s="47" t="s">
        <v>292</v>
      </c>
      <c r="B77" s="48"/>
      <c r="C77" s="49"/>
      <c r="D77" s="50"/>
      <c r="E77" s="48"/>
      <c r="F77" s="50"/>
      <c r="G77" s="48"/>
      <c r="H77" s="50"/>
      <c r="I77" s="48"/>
      <c r="J77" s="50"/>
      <c r="K77" s="48"/>
      <c r="L77" s="50"/>
      <c r="M77" s="48"/>
      <c r="N77" s="50"/>
      <c r="O77" s="48"/>
      <c r="P77" s="50"/>
      <c r="Q77" s="144" t="s">
        <v>297</v>
      </c>
    </row>
    <row r="78" spans="1:17" ht="17.25" thickBot="1" x14ac:dyDescent="0.35">
      <c r="A78" s="47" t="s">
        <v>293</v>
      </c>
      <c r="B78" s="51"/>
      <c r="C78" s="52"/>
      <c r="D78" s="53"/>
      <c r="E78" s="51"/>
      <c r="F78" s="53"/>
      <c r="G78" s="51"/>
      <c r="H78" s="53"/>
      <c r="I78" s="51"/>
      <c r="J78" s="53"/>
      <c r="K78" s="51"/>
      <c r="L78" s="53"/>
      <c r="M78" s="51"/>
      <c r="N78" s="53"/>
      <c r="O78" s="51"/>
      <c r="P78" s="53"/>
      <c r="Q78" s="145"/>
    </row>
    <row r="79" spans="1:17" ht="17.25" thickBot="1" x14ac:dyDescent="0.35">
      <c r="A79" s="47" t="s">
        <v>294</v>
      </c>
      <c r="B79" s="51"/>
      <c r="C79" s="52"/>
      <c r="D79" s="53"/>
      <c r="E79" s="51"/>
      <c r="F79" s="53"/>
      <c r="G79" s="51"/>
      <c r="H79" s="53"/>
      <c r="I79" s="51"/>
      <c r="J79" s="53"/>
      <c r="K79" s="51"/>
      <c r="L79" s="53"/>
      <c r="M79" s="51"/>
      <c r="N79" s="53"/>
      <c r="O79" s="51"/>
      <c r="P79" s="53"/>
      <c r="Q79" s="146">
        <f>SUM(B82:P82)</f>
        <v>0</v>
      </c>
    </row>
    <row r="80" spans="1:17" ht="17.25" thickBot="1" x14ac:dyDescent="0.35">
      <c r="A80" s="47" t="s">
        <v>295</v>
      </c>
      <c r="B80" s="51"/>
      <c r="C80" s="52"/>
      <c r="D80" s="53"/>
      <c r="E80" s="51"/>
      <c r="F80" s="53"/>
      <c r="G80" s="51"/>
      <c r="H80" s="53"/>
      <c r="I80" s="51"/>
      <c r="J80" s="53"/>
      <c r="K80" s="51"/>
      <c r="L80" s="53"/>
      <c r="M80" s="51"/>
      <c r="N80" s="53"/>
      <c r="O80" s="51"/>
      <c r="P80" s="53"/>
      <c r="Q80" s="146"/>
    </row>
    <row r="81" spans="1:17" ht="17.25" thickBot="1" x14ac:dyDescent="0.35">
      <c r="A81" s="47" t="s">
        <v>296</v>
      </c>
      <c r="B81" s="54"/>
      <c r="C81" s="55"/>
      <c r="D81" s="56"/>
      <c r="E81" s="54"/>
      <c r="F81" s="56"/>
      <c r="G81" s="54"/>
      <c r="H81" s="56"/>
      <c r="I81" s="54"/>
      <c r="J81" s="56"/>
      <c r="K81" s="54"/>
      <c r="L81" s="56"/>
      <c r="M81" s="54"/>
      <c r="N81" s="56"/>
      <c r="O81" s="54"/>
      <c r="P81" s="56"/>
      <c r="Q81" s="147"/>
    </row>
    <row r="82" spans="1:17" ht="17.25" thickBot="1" x14ac:dyDescent="0.35">
      <c r="A82" s="47" t="s">
        <v>297</v>
      </c>
      <c r="B82" s="123">
        <f>SUM(B77:D81)</f>
        <v>0</v>
      </c>
      <c r="C82" s="123"/>
      <c r="D82" s="123"/>
      <c r="E82" s="124">
        <f>SUM(E77:F81)</f>
        <v>0</v>
      </c>
      <c r="F82" s="125"/>
      <c r="G82" s="124">
        <f t="shared" ref="G82" si="60">SUM(G77:H81)</f>
        <v>0</v>
      </c>
      <c r="H82" s="125"/>
      <c r="I82" s="124">
        <f t="shared" ref="I82" si="61">SUM(I77:J81)</f>
        <v>0</v>
      </c>
      <c r="J82" s="125"/>
      <c r="K82" s="124">
        <f t="shared" ref="K82" si="62">SUM(K77:L81)</f>
        <v>0</v>
      </c>
      <c r="L82" s="125"/>
      <c r="M82" s="124">
        <f t="shared" ref="M82" si="63">SUM(M77:N81)</f>
        <v>0</v>
      </c>
      <c r="N82" s="125"/>
      <c r="O82" s="124">
        <f t="shared" ref="O82" si="64">SUM(O77:P81)</f>
        <v>0</v>
      </c>
      <c r="P82" s="125"/>
      <c r="Q82" s="77"/>
    </row>
    <row r="83" spans="1:17" ht="17.25" thickBot="1" x14ac:dyDescent="0.35">
      <c r="A83" s="62" t="str">
        <f xml:space="preserve"> "Zuwenig / Zuviel bei " &amp; VLOOKUP($A74,Htab!$C$2:$K$7,2) &amp; " kcal"</f>
        <v>Zuwenig / Zuviel bei 2000 kcal</v>
      </c>
      <c r="B83" s="139">
        <f>B82-B74</f>
        <v>-680</v>
      </c>
      <c r="C83" s="139"/>
      <c r="D83" s="139"/>
      <c r="E83" s="137">
        <f>E82-E74</f>
        <v>-200</v>
      </c>
      <c r="F83" s="138"/>
      <c r="G83" s="137">
        <f t="shared" ref="G83" si="65">G82-G74</f>
        <v>-200</v>
      </c>
      <c r="H83" s="138"/>
      <c r="I83" s="137">
        <f t="shared" ref="I83" si="66">I82-I74</f>
        <v>-240</v>
      </c>
      <c r="J83" s="138"/>
      <c r="K83" s="137">
        <f t="shared" ref="K83" si="67">K82-K74</f>
        <v>-200</v>
      </c>
      <c r="L83" s="138"/>
      <c r="M83" s="137">
        <f t="shared" ref="M83" si="68">M82-M74</f>
        <v>-280</v>
      </c>
      <c r="N83" s="138"/>
      <c r="O83" s="137">
        <f t="shared" ref="O83" si="69">O82-O74</f>
        <v>-200</v>
      </c>
      <c r="P83" s="138"/>
      <c r="Q83" s="88"/>
    </row>
    <row r="84" spans="1:17" ht="15.75" thickTop="1" x14ac:dyDescent="0.25"/>
  </sheetData>
  <mergeCells count="231">
    <mergeCell ref="B1:Q1"/>
    <mergeCell ref="B2:D2"/>
    <mergeCell ref="E2:F2"/>
    <mergeCell ref="G2:H2"/>
    <mergeCell ref="I2:J2"/>
    <mergeCell ref="K2:L2"/>
    <mergeCell ref="M2:N2"/>
    <mergeCell ref="O2:P2"/>
    <mergeCell ref="Q3:Q4"/>
    <mergeCell ref="Q5:Q6"/>
    <mergeCell ref="Q7:Q9"/>
    <mergeCell ref="B10:D10"/>
    <mergeCell ref="E10:F10"/>
    <mergeCell ref="G10:H10"/>
    <mergeCell ref="I10:J10"/>
    <mergeCell ref="K10:L10"/>
    <mergeCell ref="M10:N10"/>
    <mergeCell ref="B3:D4"/>
    <mergeCell ref="E3:F4"/>
    <mergeCell ref="G3:H4"/>
    <mergeCell ref="I3:J4"/>
    <mergeCell ref="K3:L4"/>
    <mergeCell ref="M3:N4"/>
    <mergeCell ref="O10:P10"/>
    <mergeCell ref="B11:D11"/>
    <mergeCell ref="E11:F11"/>
    <mergeCell ref="G11:H11"/>
    <mergeCell ref="I11:J11"/>
    <mergeCell ref="K11:L11"/>
    <mergeCell ref="M11:N11"/>
    <mergeCell ref="O11:P11"/>
    <mergeCell ref="O3:P4"/>
    <mergeCell ref="O12:P12"/>
    <mergeCell ref="B13:Q13"/>
    <mergeCell ref="B14:D14"/>
    <mergeCell ref="E14:F14"/>
    <mergeCell ref="G14:H14"/>
    <mergeCell ref="I14:J14"/>
    <mergeCell ref="K14:L14"/>
    <mergeCell ref="M14:N14"/>
    <mergeCell ref="O14:P14"/>
    <mergeCell ref="B12:D12"/>
    <mergeCell ref="E12:F12"/>
    <mergeCell ref="G12:H12"/>
    <mergeCell ref="I12:J12"/>
    <mergeCell ref="K12:L12"/>
    <mergeCell ref="M12:N12"/>
    <mergeCell ref="O15:P16"/>
    <mergeCell ref="Q15:Q16"/>
    <mergeCell ref="Q17:Q18"/>
    <mergeCell ref="Q19:Q21"/>
    <mergeCell ref="B22:D22"/>
    <mergeCell ref="E22:F22"/>
    <mergeCell ref="G22:H22"/>
    <mergeCell ref="I22:J22"/>
    <mergeCell ref="K22:L22"/>
    <mergeCell ref="M22:N22"/>
    <mergeCell ref="B15:D16"/>
    <mergeCell ref="E15:F16"/>
    <mergeCell ref="G15:H16"/>
    <mergeCell ref="I15:J16"/>
    <mergeCell ref="K15:L16"/>
    <mergeCell ref="M15:N16"/>
    <mergeCell ref="B25:Q25"/>
    <mergeCell ref="B26:D26"/>
    <mergeCell ref="E26:F26"/>
    <mergeCell ref="G26:H26"/>
    <mergeCell ref="I26:J26"/>
    <mergeCell ref="K26:L26"/>
    <mergeCell ref="M26:N26"/>
    <mergeCell ref="O26:P26"/>
    <mergeCell ref="O22:P22"/>
    <mergeCell ref="B23:D23"/>
    <mergeCell ref="E23:F23"/>
    <mergeCell ref="G23:H23"/>
    <mergeCell ref="I23:J23"/>
    <mergeCell ref="K23:L23"/>
    <mergeCell ref="M23:N23"/>
    <mergeCell ref="O23:P23"/>
    <mergeCell ref="O27:P28"/>
    <mergeCell ref="Q27:Q28"/>
    <mergeCell ref="Q29:Q30"/>
    <mergeCell ref="Q31:Q33"/>
    <mergeCell ref="B34:D34"/>
    <mergeCell ref="E34:F34"/>
    <mergeCell ref="G34:H34"/>
    <mergeCell ref="I34:J34"/>
    <mergeCell ref="K34:L34"/>
    <mergeCell ref="M34:N34"/>
    <mergeCell ref="B27:D28"/>
    <mergeCell ref="E27:F28"/>
    <mergeCell ref="G27:H28"/>
    <mergeCell ref="I27:J28"/>
    <mergeCell ref="K27:L28"/>
    <mergeCell ref="M27:N28"/>
    <mergeCell ref="B37:Q37"/>
    <mergeCell ref="B38:D38"/>
    <mergeCell ref="E38:F38"/>
    <mergeCell ref="G38:H38"/>
    <mergeCell ref="I38:J38"/>
    <mergeCell ref="K38:L38"/>
    <mergeCell ref="M38:N38"/>
    <mergeCell ref="O38:P38"/>
    <mergeCell ref="O34:P34"/>
    <mergeCell ref="B35:D35"/>
    <mergeCell ref="E35:F35"/>
    <mergeCell ref="G35:H35"/>
    <mergeCell ref="I35:J35"/>
    <mergeCell ref="K35:L35"/>
    <mergeCell ref="M35:N35"/>
    <mergeCell ref="O35:P35"/>
    <mergeCell ref="O39:P40"/>
    <mergeCell ref="Q39:Q40"/>
    <mergeCell ref="Q41:Q42"/>
    <mergeCell ref="Q43:Q45"/>
    <mergeCell ref="B46:D46"/>
    <mergeCell ref="E46:F46"/>
    <mergeCell ref="G46:H46"/>
    <mergeCell ref="I46:J46"/>
    <mergeCell ref="K46:L46"/>
    <mergeCell ref="M46:N46"/>
    <mergeCell ref="B39:D40"/>
    <mergeCell ref="E39:F40"/>
    <mergeCell ref="G39:H40"/>
    <mergeCell ref="I39:J40"/>
    <mergeCell ref="K39:L40"/>
    <mergeCell ref="M39:N40"/>
    <mergeCell ref="B49:Q49"/>
    <mergeCell ref="B50:D50"/>
    <mergeCell ref="E50:F50"/>
    <mergeCell ref="G50:H50"/>
    <mergeCell ref="I50:J50"/>
    <mergeCell ref="K50:L50"/>
    <mergeCell ref="M50:N50"/>
    <mergeCell ref="O50:P50"/>
    <mergeCell ref="O46:P46"/>
    <mergeCell ref="B47:D47"/>
    <mergeCell ref="E47:F47"/>
    <mergeCell ref="G47:H47"/>
    <mergeCell ref="I47:J47"/>
    <mergeCell ref="K47:L47"/>
    <mergeCell ref="M47:N47"/>
    <mergeCell ref="O47:P47"/>
    <mergeCell ref="O51:P52"/>
    <mergeCell ref="Q51:Q52"/>
    <mergeCell ref="Q53:Q54"/>
    <mergeCell ref="Q55:Q57"/>
    <mergeCell ref="B58:D58"/>
    <mergeCell ref="E58:F58"/>
    <mergeCell ref="G58:H58"/>
    <mergeCell ref="I58:J58"/>
    <mergeCell ref="K58:L58"/>
    <mergeCell ref="M58:N58"/>
    <mergeCell ref="B51:D52"/>
    <mergeCell ref="E51:F52"/>
    <mergeCell ref="G51:H52"/>
    <mergeCell ref="I51:J52"/>
    <mergeCell ref="K51:L52"/>
    <mergeCell ref="M51:N52"/>
    <mergeCell ref="B61:Q61"/>
    <mergeCell ref="B62:D62"/>
    <mergeCell ref="E62:F62"/>
    <mergeCell ref="G62:H62"/>
    <mergeCell ref="I62:J62"/>
    <mergeCell ref="K62:L62"/>
    <mergeCell ref="M62:N62"/>
    <mergeCell ref="O62:P62"/>
    <mergeCell ref="O58:P58"/>
    <mergeCell ref="B59:D59"/>
    <mergeCell ref="E59:F59"/>
    <mergeCell ref="G59:H59"/>
    <mergeCell ref="I59:J59"/>
    <mergeCell ref="K59:L59"/>
    <mergeCell ref="M59:N59"/>
    <mergeCell ref="O59:P59"/>
    <mergeCell ref="O63:P64"/>
    <mergeCell ref="Q63:Q64"/>
    <mergeCell ref="Q65:Q66"/>
    <mergeCell ref="Q67:Q69"/>
    <mergeCell ref="B70:D70"/>
    <mergeCell ref="E70:F70"/>
    <mergeCell ref="G70:H70"/>
    <mergeCell ref="I70:J70"/>
    <mergeCell ref="K70:L70"/>
    <mergeCell ref="M70:N70"/>
    <mergeCell ref="B63:D64"/>
    <mergeCell ref="E63:F64"/>
    <mergeCell ref="G63:H64"/>
    <mergeCell ref="I63:J64"/>
    <mergeCell ref="K63:L64"/>
    <mergeCell ref="M63:N64"/>
    <mergeCell ref="B73:Q73"/>
    <mergeCell ref="B74:D74"/>
    <mergeCell ref="E74:F74"/>
    <mergeCell ref="G74:H74"/>
    <mergeCell ref="I74:J74"/>
    <mergeCell ref="K74:L74"/>
    <mergeCell ref="M74:N74"/>
    <mergeCell ref="O74:P74"/>
    <mergeCell ref="O70:P70"/>
    <mergeCell ref="B71:D71"/>
    <mergeCell ref="E71:F71"/>
    <mergeCell ref="G71:H71"/>
    <mergeCell ref="I71:J71"/>
    <mergeCell ref="K71:L71"/>
    <mergeCell ref="M71:N71"/>
    <mergeCell ref="O71:P71"/>
    <mergeCell ref="Q75:Q76"/>
    <mergeCell ref="Q77:Q78"/>
    <mergeCell ref="Q79:Q81"/>
    <mergeCell ref="B82:D82"/>
    <mergeCell ref="E82:F82"/>
    <mergeCell ref="G82:H82"/>
    <mergeCell ref="I82:J82"/>
    <mergeCell ref="K82:L82"/>
    <mergeCell ref="M82:N82"/>
    <mergeCell ref="B75:D76"/>
    <mergeCell ref="E75:F76"/>
    <mergeCell ref="G75:H76"/>
    <mergeCell ref="I75:J76"/>
    <mergeCell ref="K75:L76"/>
    <mergeCell ref="M75:N76"/>
    <mergeCell ref="O82:P82"/>
    <mergeCell ref="B83:D83"/>
    <mergeCell ref="E83:F83"/>
    <mergeCell ref="G83:H83"/>
    <mergeCell ref="I83:J83"/>
    <mergeCell ref="K83:L83"/>
    <mergeCell ref="M83:N83"/>
    <mergeCell ref="O83:P83"/>
    <mergeCell ref="O75:P76"/>
  </mergeCells>
  <conditionalFormatting sqref="B11:P11">
    <cfRule type="cellIs" dxfId="27" priority="13" operator="greaterThan">
      <formula>0</formula>
    </cfRule>
    <cfRule type="cellIs" dxfId="26" priority="14" operator="lessThanOrEqual">
      <formula>0</formula>
    </cfRule>
  </conditionalFormatting>
  <conditionalFormatting sqref="B23:P23">
    <cfRule type="cellIs" dxfId="25" priority="11" operator="greaterThan">
      <formula>0</formula>
    </cfRule>
    <cfRule type="cellIs" dxfId="24" priority="12" operator="lessThanOrEqual">
      <formula>0</formula>
    </cfRule>
  </conditionalFormatting>
  <conditionalFormatting sqref="B35:P35">
    <cfRule type="cellIs" dxfId="23" priority="9" operator="greaterThan">
      <formula>0</formula>
    </cfRule>
    <cfRule type="cellIs" dxfId="22" priority="10" operator="lessThanOrEqual">
      <formula>0</formula>
    </cfRule>
  </conditionalFormatting>
  <conditionalFormatting sqref="B47:P47">
    <cfRule type="cellIs" dxfId="21" priority="7" operator="greaterThan">
      <formula>0</formula>
    </cfRule>
    <cfRule type="cellIs" dxfId="20" priority="8" operator="lessThanOrEqual">
      <formula>0</formula>
    </cfRule>
  </conditionalFormatting>
  <conditionalFormatting sqref="B59:P59">
    <cfRule type="cellIs" dxfId="19" priority="5" operator="greaterThan">
      <formula>0</formula>
    </cfRule>
    <cfRule type="cellIs" dxfId="18" priority="6" operator="lessThanOrEqual">
      <formula>0</formula>
    </cfRule>
  </conditionalFormatting>
  <conditionalFormatting sqref="B71:P71">
    <cfRule type="cellIs" dxfId="17" priority="3" operator="greaterThan">
      <formula>0</formula>
    </cfRule>
    <cfRule type="cellIs" dxfId="16" priority="4" operator="lessThanOrEqual">
      <formula>0</formula>
    </cfRule>
  </conditionalFormatting>
  <conditionalFormatting sqref="B83:P83">
    <cfRule type="cellIs" dxfId="15" priority="1" operator="greaterThan">
      <formula>0</formula>
    </cfRule>
    <cfRule type="cellIs" dxfId="14" priority="2" operator="lessThanOrEqual">
      <formula>0</formula>
    </cfRule>
  </conditionalFormatting>
  <printOptions horizontalCentered="1" verticalCentered="1"/>
  <pageMargins left="1.2204724409448819" right="0.23622047244094491" top="0.19685039370078741" bottom="0.19685039370078741" header="0" footer="0"/>
  <pageSetup paperSize="9" scale="58" fitToHeight="0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Drop Down 1">
              <controlPr defaultSize="0" autoLine="0" autoPict="0">
                <anchor moveWithCells="1">
                  <from>
                    <xdr:col>0</xdr:col>
                    <xdr:colOff>428625</xdr:colOff>
                    <xdr:row>1</xdr:row>
                    <xdr:rowOff>19050</xdr:rowOff>
                  </from>
                  <to>
                    <xdr:col>0</xdr:col>
                    <xdr:colOff>1295400</xdr:colOff>
                    <xdr:row>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5" name="Drop Down 2">
              <controlPr defaultSize="0" autoLine="0" autoPict="0">
                <anchor moveWithCells="1">
                  <from>
                    <xdr:col>0</xdr:col>
                    <xdr:colOff>419100</xdr:colOff>
                    <xdr:row>13</xdr:row>
                    <xdr:rowOff>38100</xdr:rowOff>
                  </from>
                  <to>
                    <xdr:col>0</xdr:col>
                    <xdr:colOff>1285875</xdr:colOff>
                    <xdr:row>13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3" r:id="rId6" name="Drop Down 3">
              <controlPr defaultSize="0" autoLine="0" autoPict="0">
                <anchor moveWithCells="1">
                  <from>
                    <xdr:col>0</xdr:col>
                    <xdr:colOff>419100</xdr:colOff>
                    <xdr:row>25</xdr:row>
                    <xdr:rowOff>38100</xdr:rowOff>
                  </from>
                  <to>
                    <xdr:col>0</xdr:col>
                    <xdr:colOff>1285875</xdr:colOff>
                    <xdr:row>25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4" r:id="rId7" name="Drop Down 4">
              <controlPr defaultSize="0" autoLine="0" autoPict="0">
                <anchor moveWithCells="1">
                  <from>
                    <xdr:col>0</xdr:col>
                    <xdr:colOff>419100</xdr:colOff>
                    <xdr:row>37</xdr:row>
                    <xdr:rowOff>38100</xdr:rowOff>
                  </from>
                  <to>
                    <xdr:col>0</xdr:col>
                    <xdr:colOff>1285875</xdr:colOff>
                    <xdr:row>37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5" r:id="rId8" name="Drop Down 5">
              <controlPr defaultSize="0" autoLine="0" autoPict="0">
                <anchor moveWithCells="1">
                  <from>
                    <xdr:col>0</xdr:col>
                    <xdr:colOff>400050</xdr:colOff>
                    <xdr:row>49</xdr:row>
                    <xdr:rowOff>38100</xdr:rowOff>
                  </from>
                  <to>
                    <xdr:col>0</xdr:col>
                    <xdr:colOff>1266825</xdr:colOff>
                    <xdr:row>49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6" r:id="rId9" name="Drop Down 6">
              <controlPr defaultSize="0" autoLine="0" autoPict="0">
                <anchor moveWithCells="1">
                  <from>
                    <xdr:col>0</xdr:col>
                    <xdr:colOff>419100</xdr:colOff>
                    <xdr:row>61</xdr:row>
                    <xdr:rowOff>38100</xdr:rowOff>
                  </from>
                  <to>
                    <xdr:col>0</xdr:col>
                    <xdr:colOff>1285875</xdr:colOff>
                    <xdr:row>61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7" r:id="rId10" name="Drop Down 7">
              <controlPr defaultSize="0" autoLine="0" autoPict="0">
                <anchor moveWithCells="1">
                  <from>
                    <xdr:col>0</xdr:col>
                    <xdr:colOff>419100</xdr:colOff>
                    <xdr:row>73</xdr:row>
                    <xdr:rowOff>38100</xdr:rowOff>
                  </from>
                  <to>
                    <xdr:col>0</xdr:col>
                    <xdr:colOff>1285875</xdr:colOff>
                    <xdr:row>73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A0B16-089A-4FDF-B473-C930AF851045}">
  <sheetPr codeName="Tabelle16"/>
  <dimension ref="A1:S7"/>
  <sheetViews>
    <sheetView workbookViewId="0">
      <selection activeCell="B1" sqref="B1:K7"/>
    </sheetView>
  </sheetViews>
  <sheetFormatPr baseColWidth="10" defaultColWidth="10.7109375" defaultRowHeight="15" x14ac:dyDescent="0.25"/>
  <cols>
    <col min="1" max="1" width="13.42578125" bestFit="1" customWidth="1"/>
    <col min="3" max="3" width="2" bestFit="1" customWidth="1"/>
    <col min="4" max="4" width="5" bestFit="1" customWidth="1"/>
    <col min="5" max="11" width="4.85546875" bestFit="1" customWidth="1"/>
  </cols>
  <sheetData>
    <row r="1" spans="1:19" ht="16.5" x14ac:dyDescent="0.25">
      <c r="C1" s="91"/>
      <c r="D1" s="91"/>
      <c r="E1" s="91" t="s">
        <v>308</v>
      </c>
      <c r="F1" s="91" t="s">
        <v>309</v>
      </c>
      <c r="G1" s="91" t="s">
        <v>168</v>
      </c>
      <c r="H1" s="91" t="s">
        <v>310</v>
      </c>
      <c r="I1" s="91" t="s">
        <v>311</v>
      </c>
      <c r="J1" s="91" t="s">
        <v>312</v>
      </c>
      <c r="K1" s="91" t="s">
        <v>313</v>
      </c>
      <c r="M1" s="92"/>
      <c r="O1" s="92"/>
      <c r="Q1" s="92"/>
      <c r="S1" s="92"/>
    </row>
    <row r="2" spans="1:19" ht="16.5" x14ac:dyDescent="0.25">
      <c r="A2" t="s">
        <v>283</v>
      </c>
      <c r="B2">
        <v>1</v>
      </c>
      <c r="C2" s="91">
        <v>1</v>
      </c>
      <c r="D2" s="91">
        <v>1250</v>
      </c>
      <c r="E2" s="93">
        <v>440</v>
      </c>
      <c r="F2" s="93">
        <v>140</v>
      </c>
      <c r="G2" s="93">
        <v>150</v>
      </c>
      <c r="H2" s="93">
        <v>160</v>
      </c>
      <c r="I2" s="93">
        <v>140</v>
      </c>
      <c r="J2" s="93">
        <v>160</v>
      </c>
      <c r="K2" s="93">
        <v>60</v>
      </c>
      <c r="M2" s="92"/>
      <c r="O2" s="92"/>
      <c r="Q2" s="92"/>
      <c r="S2" s="92"/>
    </row>
    <row r="3" spans="1:19" ht="16.5" x14ac:dyDescent="0.25">
      <c r="A3" t="s">
        <v>314</v>
      </c>
      <c r="B3">
        <v>2</v>
      </c>
      <c r="C3" s="91">
        <v>2</v>
      </c>
      <c r="D3" s="91">
        <v>1500</v>
      </c>
      <c r="E3" s="93">
        <v>530</v>
      </c>
      <c r="F3" s="93">
        <v>180</v>
      </c>
      <c r="G3" s="93">
        <v>170</v>
      </c>
      <c r="H3" s="93">
        <v>190</v>
      </c>
      <c r="I3" s="93">
        <v>160</v>
      </c>
      <c r="J3" s="93">
        <v>200</v>
      </c>
      <c r="K3" s="93">
        <v>70</v>
      </c>
      <c r="M3" s="92"/>
      <c r="O3" s="92"/>
      <c r="Q3" s="92"/>
      <c r="S3" s="92"/>
    </row>
    <row r="4" spans="1:19" ht="16.5" x14ac:dyDescent="0.25">
      <c r="A4" t="s">
        <v>280</v>
      </c>
      <c r="B4">
        <v>3</v>
      </c>
      <c r="C4" s="91">
        <v>3</v>
      </c>
      <c r="D4" s="91">
        <v>1750</v>
      </c>
      <c r="E4" s="93">
        <v>600</v>
      </c>
      <c r="F4" s="93">
        <v>190</v>
      </c>
      <c r="G4" s="93">
        <v>180</v>
      </c>
      <c r="H4" s="93">
        <v>210</v>
      </c>
      <c r="I4" s="93">
        <v>170</v>
      </c>
      <c r="J4" s="93">
        <v>240</v>
      </c>
      <c r="K4" s="93">
        <v>160</v>
      </c>
      <c r="M4" s="92"/>
      <c r="O4" s="92"/>
      <c r="Q4" s="92"/>
      <c r="S4" s="92"/>
    </row>
    <row r="5" spans="1:19" ht="16.5" x14ac:dyDescent="0.25">
      <c r="C5" s="91">
        <v>4</v>
      </c>
      <c r="D5" s="91">
        <v>2000</v>
      </c>
      <c r="E5" s="93">
        <v>680</v>
      </c>
      <c r="F5" s="93">
        <v>200</v>
      </c>
      <c r="G5" s="93">
        <v>200</v>
      </c>
      <c r="H5" s="93">
        <v>240</v>
      </c>
      <c r="I5" s="93">
        <v>200</v>
      </c>
      <c r="J5" s="93">
        <v>280</v>
      </c>
      <c r="K5" s="93">
        <v>200</v>
      </c>
      <c r="M5" s="92"/>
      <c r="O5" s="92"/>
      <c r="Q5" s="92"/>
      <c r="S5" s="92"/>
    </row>
    <row r="6" spans="1:19" ht="16.5" x14ac:dyDescent="0.25">
      <c r="C6" s="91">
        <v>5</v>
      </c>
      <c r="D6" s="91">
        <v>2250</v>
      </c>
      <c r="E6" s="93">
        <v>770</v>
      </c>
      <c r="F6" s="93">
        <v>230</v>
      </c>
      <c r="G6" s="93">
        <v>230</v>
      </c>
      <c r="H6" s="93">
        <v>270</v>
      </c>
      <c r="I6" s="93">
        <v>220</v>
      </c>
      <c r="J6" s="93">
        <v>310</v>
      </c>
      <c r="K6" s="93">
        <v>220</v>
      </c>
      <c r="M6" s="92"/>
      <c r="O6" s="92"/>
      <c r="Q6" s="92"/>
      <c r="S6" s="92"/>
    </row>
    <row r="7" spans="1:19" ht="16.5" x14ac:dyDescent="0.25">
      <c r="C7" s="91">
        <v>6</v>
      </c>
      <c r="D7" s="91">
        <v>2500</v>
      </c>
      <c r="E7" s="93">
        <v>850</v>
      </c>
      <c r="F7" s="93">
        <v>250</v>
      </c>
      <c r="G7" s="93">
        <v>250</v>
      </c>
      <c r="H7" s="93">
        <v>300</v>
      </c>
      <c r="I7" s="93">
        <v>250</v>
      </c>
      <c r="J7" s="93">
        <v>350</v>
      </c>
      <c r="K7" s="93">
        <v>250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KG</vt:lpstr>
      <vt:lpstr>Diagramm</vt:lpstr>
      <vt:lpstr>Mz_20210106</vt:lpstr>
      <vt:lpstr>kval_Basic_20210106</vt:lpstr>
      <vt:lpstr>kcal_Basic_20200106</vt:lpstr>
      <vt:lpstr>Mz_20201230</vt:lpstr>
      <vt:lpstr>kcal_Basic_20201230</vt:lpstr>
      <vt:lpstr>Mz_20201223</vt:lpstr>
      <vt:lpstr>kcal_Basic_20201223</vt:lpstr>
      <vt:lpstr>UW_5</vt:lpstr>
      <vt:lpstr>UW_4</vt:lpstr>
      <vt:lpstr>UW_3</vt:lpstr>
      <vt:lpstr>UW_2</vt:lpstr>
      <vt:lpstr>UW_1</vt:lpstr>
      <vt:lpstr>Mz_Basic</vt:lpstr>
      <vt:lpstr>kval_Basic</vt:lpstr>
      <vt:lpstr>Htab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Dieter Ascheberg</dc:creator>
  <cp:keywords/>
  <dc:description/>
  <cp:lastModifiedBy>Dieter Ascheberg</cp:lastModifiedBy>
  <cp:revision/>
  <cp:lastPrinted>2021-01-10T18:22:50Z</cp:lastPrinted>
  <dcterms:created xsi:type="dcterms:W3CDTF">2020-09-16T20:18:03Z</dcterms:created>
  <dcterms:modified xsi:type="dcterms:W3CDTF">2021-01-10T18:37:59Z</dcterms:modified>
  <cp:category/>
  <cp:contentStatus/>
</cp:coreProperties>
</file>